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vml" ContentType="application/vnd.openxmlformats-officedocument.vmlDrawing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150" windowHeight="3465" tabRatio="932" activeTab="20"/>
  </bookViews>
  <sheets>
    <sheet name="Input" sheetId="1" r:id="rId1"/>
    <sheet name="Output" sheetId="2" r:id="rId2"/>
    <sheet name="GOAL" sheetId="3" r:id="rId3"/>
    <sheet name="SCM" sheetId="4" r:id="rId4"/>
    <sheet name="FCH" sheetId="5" r:id="rId5"/>
    <sheet name="HAN" sheetId="6" r:id="rId6"/>
    <sheet name="SSS" sheetId="7" r:id="rId7"/>
    <sheet name="WBL" sheetId="8" r:id="rId8"/>
    <sheet name="EWI" sheetId="9" r:id="rId9"/>
    <sheet name="SKU" sheetId="10" r:id="rId10"/>
    <sheet name="TLS" sheetId="11" r:id="rId11"/>
    <sheet name="SCM-T" sheetId="12" r:id="rId12"/>
    <sheet name="FCH-T" sheetId="13" r:id="rId13"/>
    <sheet name="HAN-T" sheetId="14" r:id="rId14"/>
    <sheet name="SSS-T" sheetId="15" r:id="rId15"/>
    <sheet name="WBL-T" sheetId="16" r:id="rId16"/>
    <sheet name="EWI-T" sheetId="17" r:id="rId17"/>
    <sheet name="SKU-T" sheetId="18" r:id="rId18"/>
    <sheet name="TLS-T" sheetId="19" r:id="rId19"/>
    <sheet name="HTML" sheetId="20" r:id="rId20"/>
    <sheet name="rank" sheetId="21" r:id="rId21"/>
    <sheet name="Team" sheetId="22" r:id="rId2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<sst xmlns="http://schemas.openxmlformats.org/spreadsheetml/2006/main" count="6376" uniqueCount="553">
  <si>
    <t xml:space="preserve">　 </t>
  </si>
  <si>
    <t xml:space="preserve">前半 </t>
  </si>
  <si>
    <t xml:space="preserve">　　 </t>
  </si>
  <si>
    <t xml:space="preserve">前後半 </t>
  </si>
  <si>
    <t xml:space="preserve">シュート </t>
  </si>
  <si>
    <t xml:space="preserve">うち枠内 </t>
  </si>
  <si>
    <t xml:space="preserve">　ＰＫ　 </t>
  </si>
  <si>
    <t xml:space="preserve">　ＦＫ　 </t>
  </si>
  <si>
    <t xml:space="preserve">　ＣＫ　 </t>
  </si>
  <si>
    <t>ボール</t>
  </si>
  <si>
    <t>タッチ</t>
  </si>
  <si>
    <t>パス回数</t>
  </si>
  <si>
    <t>クロス回数</t>
  </si>
  <si>
    <t>成功数</t>
  </si>
  <si>
    <t>パスカット</t>
  </si>
  <si>
    <t>ドリブル</t>
  </si>
  <si>
    <t>回数</t>
  </si>
  <si>
    <t>距離（m）</t>
  </si>
  <si>
    <t>ファウル</t>
  </si>
  <si>
    <t>うちオフ</t>
  </si>
  <si>
    <t>サイド</t>
  </si>
  <si>
    <t>春日スプリングサンズ</t>
  </si>
  <si>
    <t>Sharp&amp;Crisp武蔵野</t>
  </si>
  <si>
    <t xml:space="preserve">Pos. </t>
  </si>
  <si>
    <t xml:space="preserve">No. </t>
  </si>
  <si>
    <t xml:space="preserve">選　手　氏　名（交代） </t>
  </si>
  <si>
    <t xml:space="preserve">時間 </t>
  </si>
  <si>
    <t xml:space="preserve">評価 </t>
  </si>
  <si>
    <t xml:space="preserve">ＧＫ </t>
  </si>
  <si>
    <t xml:space="preserve">ＤＦ </t>
  </si>
  <si>
    <t>ＭＦ</t>
  </si>
  <si>
    <t xml:space="preserve">ＭＦ </t>
  </si>
  <si>
    <t xml:space="preserve">ＦＷ </t>
  </si>
  <si>
    <t xml:space="preserve">交　代　選　手 </t>
  </si>
  <si>
    <t>No</t>
  </si>
  <si>
    <t>ＦＣはばたき</t>
  </si>
  <si>
    <t>響野エンジェルス</t>
  </si>
  <si>
    <t>Woody BELL'Z</t>
  </si>
  <si>
    <t>イレブン・ウィナーズ</t>
  </si>
  <si>
    <t>選鋭近衛隊</t>
  </si>
  <si>
    <t>トップレディ・スターズ</t>
  </si>
  <si>
    <t>Pos</t>
  </si>
  <si>
    <t>Name</t>
  </si>
  <si>
    <t>伊集院　メイ</t>
  </si>
  <si>
    <t>草薙　忍</t>
  </si>
  <si>
    <t>藤沢　夏海</t>
  </si>
  <si>
    <t>星乃　結美</t>
  </si>
  <si>
    <t>野咲　すみれ</t>
  </si>
  <si>
    <t>江藤　和代</t>
  </si>
  <si>
    <t>咲野　明日香</t>
  </si>
  <si>
    <t>七瀬　優</t>
  </si>
  <si>
    <t>渡井　かずみ</t>
  </si>
  <si>
    <t>里仲　なるみ</t>
  </si>
  <si>
    <t>橘　恵美</t>
  </si>
  <si>
    <t>宗像　尚美</t>
  </si>
  <si>
    <t>本田　飛鳥</t>
  </si>
  <si>
    <t>丘野　陽子</t>
  </si>
  <si>
    <t>赤井　ほむら</t>
  </si>
  <si>
    <t>神条　芹華</t>
  </si>
  <si>
    <t>若林　薫</t>
  </si>
  <si>
    <t>桐屋　里未</t>
  </si>
  <si>
    <t>一文字　茜</t>
  </si>
  <si>
    <t>陽ノ下　光</t>
  </si>
  <si>
    <t>節</t>
  </si>
  <si>
    <t>ボールタッチ</t>
  </si>
  <si>
    <t>ドリブル回数</t>
  </si>
  <si>
    <t>ドリブル距離（m）</t>
  </si>
  <si>
    <t>得点</t>
  </si>
  <si>
    <t>失点</t>
  </si>
  <si>
    <t xml:space="preserve">ＰＫ　 </t>
  </si>
  <si>
    <t xml:space="preserve">ＦＫ　 </t>
  </si>
  <si>
    <t xml:space="preserve">ＣＫ　 </t>
  </si>
  <si>
    <t xml:space="preserve">（うち枠内） </t>
  </si>
  <si>
    <t>（うちオフサイド）</t>
  </si>
  <si>
    <t>自チームデータ</t>
  </si>
  <si>
    <t>相手チームデータ</t>
  </si>
  <si>
    <t>チーム</t>
  </si>
  <si>
    <t xml:space="preserve">シュート </t>
  </si>
  <si>
    <t xml:space="preserve">（うち枠内） </t>
  </si>
  <si>
    <t xml:space="preserve">ＰＫ　 </t>
  </si>
  <si>
    <t xml:space="preserve">ＦＫ　 </t>
  </si>
  <si>
    <t xml:space="preserve">ＣＫ　 </t>
  </si>
  <si>
    <t>ボールタッチ</t>
  </si>
  <si>
    <t>パス回数</t>
  </si>
  <si>
    <t>クロス回数</t>
  </si>
  <si>
    <t>成功数</t>
  </si>
  <si>
    <t>パスカット</t>
  </si>
  <si>
    <t>ドリブル回数</t>
  </si>
  <si>
    <t>ドリブル距離（m）</t>
  </si>
  <si>
    <t>ファウル</t>
  </si>
  <si>
    <t>（うちオフサイド）</t>
  </si>
  <si>
    <t>評価点</t>
  </si>
  <si>
    <t>出場時間</t>
  </si>
  <si>
    <t>相手チーム</t>
  </si>
  <si>
    <t>HOME</t>
  </si>
  <si>
    <t>AWAY</t>
  </si>
  <si>
    <t>SCM</t>
  </si>
  <si>
    <t>SCM</t>
  </si>
  <si>
    <t>FCH</t>
  </si>
  <si>
    <t>HAN</t>
  </si>
  <si>
    <t>SSS</t>
  </si>
  <si>
    <t>SSS</t>
  </si>
  <si>
    <t>WBL</t>
  </si>
  <si>
    <t>EWI</t>
  </si>
  <si>
    <t>SKU</t>
  </si>
  <si>
    <t>TLS</t>
  </si>
  <si>
    <t>No-G</t>
  </si>
  <si>
    <t>No-A</t>
  </si>
  <si>
    <t>ＧＫ</t>
  </si>
  <si>
    <t>御田　万理</t>
  </si>
  <si>
    <t>ＣＢ</t>
  </si>
  <si>
    <t>ＳＷ</t>
  </si>
  <si>
    <t>ＳＢ</t>
  </si>
  <si>
    <t>ＤＭＦ</t>
  </si>
  <si>
    <t>ＣＭＦ</t>
  </si>
  <si>
    <t>ＳＭＦ</t>
  </si>
  <si>
    <t>天野　みどり</t>
  </si>
  <si>
    <t>ＯＭＦ</t>
  </si>
  <si>
    <t>ＣＦ</t>
  </si>
  <si>
    <t>ＳＴ</t>
  </si>
  <si>
    <t>二階堂　望</t>
  </si>
  <si>
    <t>鞠川　奈津江</t>
  </si>
  <si>
    <t>真理亜・シャルポア</t>
  </si>
  <si>
    <t>来須　魅那美</t>
  </si>
  <si>
    <t>加藤　美夏</t>
  </si>
  <si>
    <t>水島　密</t>
  </si>
  <si>
    <t>麻生　華澄</t>
  </si>
  <si>
    <t>和泉　穂多琉</t>
  </si>
  <si>
    <t>難波　花梨</t>
  </si>
  <si>
    <t>氷堂　未来</t>
  </si>
  <si>
    <t>八重　花桜梨</t>
  </si>
  <si>
    <t>鬼澤　麗華</t>
  </si>
  <si>
    <t>ＷＦ</t>
  </si>
  <si>
    <t>松浦　くるみ</t>
  </si>
  <si>
    <t>川崎　忍</t>
  </si>
  <si>
    <t>藤崎　詩織</t>
  </si>
  <si>
    <t>藤堂　竜子</t>
  </si>
  <si>
    <t>熱姫　美紗緒</t>
  </si>
  <si>
    <t>虹野　沙希</t>
  </si>
  <si>
    <t>相沢　ちとせ</t>
  </si>
  <si>
    <t>清川　望</t>
  </si>
  <si>
    <t>パトリシア・マクグラス</t>
  </si>
  <si>
    <t>藤井　奈津実</t>
  </si>
  <si>
    <t>須藤　瑞希</t>
  </si>
  <si>
    <t>西本　はるひ</t>
  </si>
  <si>
    <t>早乙女　優美</t>
  </si>
  <si>
    <t>和泉　恭子</t>
  </si>
  <si>
    <t>南　景子</t>
  </si>
  <si>
    <t>舞・アレクサンダー</t>
  </si>
  <si>
    <t>小野寺　桜子</t>
  </si>
  <si>
    <t>松田　麗美</t>
  </si>
  <si>
    <t>並木　智香</t>
  </si>
  <si>
    <t>山崎　竜子</t>
  </si>
  <si>
    <t>秋穂　みのり</t>
  </si>
  <si>
    <t>遠藤　晶</t>
  </si>
  <si>
    <t>御手洗　清子</t>
  </si>
  <si>
    <t>豊田　可莉奈</t>
  </si>
  <si>
    <t>弥生　水奈</t>
  </si>
  <si>
    <t>青葉　林檎</t>
  </si>
  <si>
    <t>沢渡　ほのか</t>
  </si>
  <si>
    <t>天宮　小百合</t>
  </si>
  <si>
    <t>春日　つかさ</t>
  </si>
  <si>
    <t>白雪　真帆</t>
  </si>
  <si>
    <t>寿　美幸</t>
  </si>
  <si>
    <t>松岡　千恵</t>
  </si>
  <si>
    <t>日向　さゆり</t>
  </si>
  <si>
    <t>朝日奈　夕子</t>
  </si>
  <si>
    <t>森下　茜</t>
  </si>
  <si>
    <t>井上　涼子</t>
  </si>
  <si>
    <t>神戸　留美</t>
  </si>
  <si>
    <t>綾崎　若菜</t>
  </si>
  <si>
    <t>後藤　育美</t>
  </si>
  <si>
    <t>牧原　優紀子</t>
  </si>
  <si>
    <t>有森　瞳美</t>
  </si>
  <si>
    <t>石橋　美佐子</t>
  </si>
  <si>
    <t>音無　夕希</t>
  </si>
  <si>
    <t>速水　静香</t>
  </si>
  <si>
    <t>新堂　環</t>
  </si>
  <si>
    <t>ＷＢ</t>
  </si>
  <si>
    <t>九段下　舞佳</t>
  </si>
  <si>
    <t>来栖　魅那美</t>
  </si>
  <si>
    <t>鬼澤　日向</t>
  </si>
  <si>
    <t>片桐　彩子</t>
  </si>
  <si>
    <t>紐緒　結奈</t>
  </si>
  <si>
    <t>香坂　麻衣子</t>
  </si>
  <si>
    <t>水谷　由梨香</t>
  </si>
  <si>
    <t>扇ヶ谷　鉄子</t>
  </si>
  <si>
    <t>篠坂　唯子</t>
  </si>
  <si>
    <t>南　弥生</t>
  </si>
  <si>
    <t>広瀬　のぞみ</t>
  </si>
  <si>
    <t>水澤　摩央</t>
  </si>
  <si>
    <t>本田　智子</t>
  </si>
  <si>
    <t>楠瀬　緋菜</t>
  </si>
  <si>
    <t>牧原　優紀子　</t>
  </si>
  <si>
    <t>岬　琴音</t>
  </si>
  <si>
    <t>向井　弥子</t>
  </si>
  <si>
    <t>神谷　菜由</t>
  </si>
  <si>
    <t>沢田　璃未</t>
  </si>
  <si>
    <t>栗生　恵</t>
  </si>
  <si>
    <t>風間　こだち</t>
  </si>
  <si>
    <t>志村　まみ</t>
  </si>
  <si>
    <t>安藤　桃子</t>
  </si>
  <si>
    <t>警告</t>
  </si>
  <si>
    <t>警告</t>
  </si>
  <si>
    <t>退場</t>
  </si>
  <si>
    <t>退場</t>
  </si>
  <si>
    <t>No-Y</t>
  </si>
  <si>
    <t>No-R</t>
  </si>
  <si>
    <t>１試合当たりの平均値（上段：自チーム、下段：相手チーム）</t>
  </si>
  <si>
    <t>シュート</t>
  </si>
  <si>
    <t>（うち枠内）</t>
  </si>
  <si>
    <t>ＰＫ</t>
  </si>
  <si>
    <t>ＣＫ</t>
  </si>
  <si>
    <t>ドリブル距離(ｍ）</t>
  </si>
  <si>
    <t>個人データ</t>
  </si>
  <si>
    <t>評価点は出場時間による加重平均を使用</t>
  </si>
  <si>
    <t>Pos</t>
  </si>
  <si>
    <t>No</t>
  </si>
  <si>
    <t>名前</t>
  </si>
  <si>
    <t>出場数</t>
  </si>
  <si>
    <t>時間</t>
  </si>
  <si>
    <t>評価点</t>
  </si>
  <si>
    <t>得点</t>
  </si>
  <si>
    <t>アシスト</t>
  </si>
  <si>
    <t>イエロー</t>
  </si>
  <si>
    <t>レッド</t>
  </si>
  <si>
    <t>チームデータ</t>
  </si>
  <si>
    <r>
      <t>T</t>
    </r>
    <r>
      <rPr>
        <sz val="11"/>
        <rFont val="ＭＳ Ｐゴシック"/>
        <family val="3"/>
      </rPr>
      <t>eam</t>
    </r>
  </si>
  <si>
    <r>
      <t>F</t>
    </r>
    <r>
      <rPr>
        <sz val="11"/>
        <rFont val="ＭＳ Ｐゴシック"/>
        <family val="3"/>
      </rPr>
      <t>CH</t>
    </r>
  </si>
  <si>
    <r>
      <t>H</t>
    </r>
    <r>
      <rPr>
        <sz val="11"/>
        <rFont val="ＭＳ Ｐゴシック"/>
        <family val="3"/>
      </rPr>
      <t>AN</t>
    </r>
  </si>
  <si>
    <r>
      <t>S</t>
    </r>
    <r>
      <rPr>
        <sz val="11"/>
        <rFont val="ＭＳ Ｐゴシック"/>
        <family val="3"/>
      </rPr>
      <t>SS</t>
    </r>
  </si>
  <si>
    <r>
      <t>W</t>
    </r>
    <r>
      <rPr>
        <sz val="11"/>
        <rFont val="ＭＳ Ｐゴシック"/>
        <family val="3"/>
      </rPr>
      <t>BL</t>
    </r>
  </si>
  <si>
    <r>
      <t>E</t>
    </r>
    <r>
      <rPr>
        <sz val="11"/>
        <rFont val="ＭＳ Ｐゴシック"/>
        <family val="3"/>
      </rPr>
      <t>WI</t>
    </r>
  </si>
  <si>
    <r>
      <t>S</t>
    </r>
    <r>
      <rPr>
        <sz val="11"/>
        <rFont val="ＭＳ Ｐゴシック"/>
        <family val="3"/>
      </rPr>
      <t>KU</t>
    </r>
  </si>
  <si>
    <r>
      <t>T</t>
    </r>
    <r>
      <rPr>
        <sz val="11"/>
        <rFont val="ＭＳ Ｐゴシック"/>
        <family val="3"/>
      </rPr>
      <t>LS</t>
    </r>
  </si>
  <si>
    <t>sum</t>
  </si>
  <si>
    <t>cou</t>
  </si>
  <si>
    <t>Home-T</t>
  </si>
  <si>
    <t>Away-T</t>
  </si>
  <si>
    <t>H&amp;A</t>
  </si>
  <si>
    <t>H&amp;A</t>
  </si>
  <si>
    <t>H</t>
  </si>
  <si>
    <t>A</t>
  </si>
  <si>
    <t>Home-P</t>
  </si>
  <si>
    <t>Away-P</t>
  </si>
  <si>
    <t>HAN</t>
  </si>
  <si>
    <t>FCH</t>
  </si>
  <si>
    <t>-</t>
  </si>
  <si>
    <t/>
  </si>
  <si>
    <t>H</t>
  </si>
  <si>
    <t>A</t>
  </si>
  <si>
    <t>WBL</t>
  </si>
  <si>
    <t>EWI13</t>
  </si>
  <si>
    <t>EWI7</t>
  </si>
  <si>
    <t>EWI9</t>
  </si>
  <si>
    <t>EWI8</t>
  </si>
  <si>
    <t>TLS7</t>
  </si>
  <si>
    <t>EWI13</t>
  </si>
  <si>
    <t>EWI2</t>
  </si>
  <si>
    <t>TLS6</t>
  </si>
  <si>
    <t>TLS21</t>
  </si>
  <si>
    <t>EWI</t>
  </si>
  <si>
    <t>TLS</t>
  </si>
  <si>
    <t>SKU</t>
  </si>
  <si>
    <t>SCM5</t>
  </si>
  <si>
    <t>SCM10</t>
  </si>
  <si>
    <t>SKU93</t>
  </si>
  <si>
    <t>SKU20</t>
  </si>
  <si>
    <t>SKU7</t>
  </si>
  <si>
    <t>SCM11</t>
  </si>
  <si>
    <t>SSS13</t>
  </si>
  <si>
    <t>SSS94</t>
  </si>
  <si>
    <t>SSS17</t>
  </si>
  <si>
    <t>FCH6</t>
  </si>
  <si>
    <t>SKU74</t>
  </si>
  <si>
    <t>SKU55</t>
  </si>
  <si>
    <t>WBL7</t>
  </si>
  <si>
    <t>WBL23</t>
  </si>
  <si>
    <t>WBL11</t>
  </si>
  <si>
    <t>TLS2</t>
  </si>
  <si>
    <t>SCM2</t>
  </si>
  <si>
    <t>SCM4</t>
  </si>
  <si>
    <t>SCM19</t>
  </si>
  <si>
    <t>WBL16</t>
  </si>
  <si>
    <t>HAN14</t>
  </si>
  <si>
    <t>EWI11</t>
  </si>
  <si>
    <t>EWI18</t>
  </si>
  <si>
    <t>SSS16</t>
  </si>
  <si>
    <t>SSS15</t>
  </si>
  <si>
    <t>EWI14</t>
  </si>
  <si>
    <t>SSS17</t>
  </si>
  <si>
    <t>SSS19</t>
  </si>
  <si>
    <t>SSS6</t>
  </si>
  <si>
    <t>SSS4</t>
  </si>
  <si>
    <t xml:space="preserve">- </t>
  </si>
  <si>
    <t>SCM9</t>
  </si>
  <si>
    <t>SCM18</t>
  </si>
  <si>
    <t>TLS11</t>
  </si>
  <si>
    <t>TLS7</t>
  </si>
  <si>
    <t>HAN12</t>
  </si>
  <si>
    <t>SCM20</t>
  </si>
  <si>
    <t>SCM19</t>
  </si>
  <si>
    <t>SCM9</t>
  </si>
  <si>
    <t>SSS80</t>
  </si>
  <si>
    <t>SSS36</t>
  </si>
  <si>
    <t>SCM2</t>
  </si>
  <si>
    <t>EWI9</t>
  </si>
  <si>
    <t>EWI11</t>
  </si>
  <si>
    <t>FCH13</t>
  </si>
  <si>
    <t>FCH14</t>
  </si>
  <si>
    <t>FCH21</t>
  </si>
  <si>
    <t>FCH6</t>
  </si>
  <si>
    <t>HAN9</t>
  </si>
  <si>
    <t>HAN22</t>
  </si>
  <si>
    <t>TLS24</t>
  </si>
  <si>
    <t>HAN44</t>
  </si>
  <si>
    <t>WBL20</t>
  </si>
  <si>
    <t>EWI3</t>
  </si>
  <si>
    <t>FCH21</t>
  </si>
  <si>
    <t>FCH15</t>
  </si>
  <si>
    <t>HAN26</t>
  </si>
  <si>
    <t>HAN12</t>
  </si>
  <si>
    <t>HAN7</t>
  </si>
  <si>
    <t>SKU81</t>
  </si>
  <si>
    <t>SKU73</t>
  </si>
  <si>
    <t>TLS8</t>
  </si>
  <si>
    <t>TLS12</t>
  </si>
  <si>
    <t>TLS15</t>
  </si>
  <si>
    <t>EWI10</t>
  </si>
  <si>
    <t>WBL8</t>
  </si>
  <si>
    <t>WBL5</t>
  </si>
  <si>
    <t>勝敗</t>
  </si>
  <si>
    <t>○</t>
  </si>
  <si>
    <t>△</t>
  </si>
  <si>
    <t>●</t>
  </si>
  <si>
    <t>Team</t>
  </si>
  <si>
    <t>ＧＫ</t>
  </si>
  <si>
    <t>ＳＷ</t>
  </si>
  <si>
    <t>ＣＢ</t>
  </si>
  <si>
    <t>ＳＢ</t>
  </si>
  <si>
    <t>ＷＢ</t>
  </si>
  <si>
    <t>ＤＭＦ</t>
  </si>
  <si>
    <t>ＣＭＦ</t>
  </si>
  <si>
    <t>ＳＭＦ</t>
  </si>
  <si>
    <t>ＯＭＦ</t>
  </si>
  <si>
    <t>ＷＦ</t>
  </si>
  <si>
    <t>ＳＴ</t>
  </si>
  <si>
    <t>ＣＦ</t>
  </si>
  <si>
    <t>ＤＦ</t>
  </si>
  <si>
    <t>ＦＷ</t>
  </si>
  <si>
    <t>ＭＦ</t>
  </si>
  <si>
    <t>アシスト</t>
  </si>
  <si>
    <t>Pos</t>
  </si>
  <si>
    <t>&lt;TD&gt;1</t>
  </si>
  <si>
    <t>&lt;TD&gt;2</t>
  </si>
  <si>
    <t>&lt;TD&gt;3</t>
  </si>
  <si>
    <t>&lt;TD&gt;4</t>
  </si>
  <si>
    <t>&lt;TD&gt;5</t>
  </si>
  <si>
    <t>&lt;TD&gt;6</t>
  </si>
  <si>
    <t>&lt;TD&gt;7</t>
  </si>
  <si>
    <t>&lt;TD&gt;8</t>
  </si>
  <si>
    <t>&lt;TD&gt;9</t>
  </si>
  <si>
    <t>&lt;TD&gt;10</t>
  </si>
  <si>
    <t>&lt;TD&gt;11</t>
  </si>
  <si>
    <t>&lt;TD&gt;12</t>
  </si>
  <si>
    <t>&lt;TD&gt;13</t>
  </si>
  <si>
    <t>&lt;TD&gt;14</t>
  </si>
  <si>
    <t>&lt;TD&gt;15</t>
  </si>
  <si>
    <t>&lt;TD&gt;16</t>
  </si>
  <si>
    <t>&lt;TD&gt;17</t>
  </si>
  <si>
    <t>&lt;TD&gt;18</t>
  </si>
  <si>
    <t>&lt;TD&gt;19</t>
  </si>
  <si>
    <t>&lt;TD&gt;20</t>
  </si>
  <si>
    <t>&lt;TD&gt;21</t>
  </si>
  <si>
    <t>&lt;TD&gt;22</t>
  </si>
  <si>
    <t>&lt;TD&gt;23</t>
  </si>
  <si>
    <t>&lt;TD&gt;24</t>
  </si>
  <si>
    <t>&lt;TD&gt;25</t>
  </si>
  <si>
    <t>&lt;TR&gt;</t>
  </si>
  <si>
    <t>&lt;/TR&gt;</t>
  </si>
  <si>
    <t>&lt;TR&gt;</t>
  </si>
  <si>
    <t>&lt;TD&gt;1</t>
  </si>
  <si>
    <t>HAN11</t>
  </si>
  <si>
    <t>SSS16</t>
  </si>
  <si>
    <t>○</t>
  </si>
  <si>
    <t>●</t>
  </si>
  <si>
    <t>EWI5</t>
  </si>
  <si>
    <t>FCH9</t>
  </si>
  <si>
    <t>FCH99</t>
  </si>
  <si>
    <t>FCH17</t>
  </si>
  <si>
    <t>SKU85</t>
  </si>
  <si>
    <t>TLS14</t>
  </si>
  <si>
    <t xml:space="preserve">　前後半 </t>
  </si>
  <si>
    <t>SSS15</t>
  </si>
  <si>
    <t>SSS14</t>
  </si>
  <si>
    <t>WBL25</t>
  </si>
  <si>
    <t>WBL23</t>
  </si>
  <si>
    <t>WBL9</t>
  </si>
  <si>
    <t>WBL25</t>
  </si>
  <si>
    <t>WBL33</t>
  </si>
  <si>
    <t>WBL20</t>
  </si>
  <si>
    <t>TLS9</t>
  </si>
  <si>
    <t>EWI10</t>
  </si>
  <si>
    <t>EWI22</t>
  </si>
  <si>
    <t>TLS6</t>
  </si>
  <si>
    <t>TLS14</t>
  </si>
  <si>
    <t>SCM12</t>
  </si>
  <si>
    <t>EWI12</t>
  </si>
  <si>
    <t>HAN10</t>
  </si>
  <si>
    <t>△</t>
  </si>
  <si>
    <t>FCH99</t>
  </si>
  <si>
    <t>SSS3</t>
  </si>
  <si>
    <t>WBL25</t>
  </si>
  <si>
    <t>SKU37</t>
  </si>
  <si>
    <t>SKU83</t>
  </si>
  <si>
    <t>SCM21</t>
  </si>
  <si>
    <t>HAN10</t>
  </si>
  <si>
    <t>WBL63</t>
  </si>
  <si>
    <t>WBL19</t>
  </si>
  <si>
    <t>SSS20</t>
  </si>
  <si>
    <t>SSS12</t>
  </si>
  <si>
    <t>SSS22</t>
  </si>
  <si>
    <t>SSS5</t>
  </si>
  <si>
    <t>SCM6</t>
  </si>
  <si>
    <t>SKU7</t>
  </si>
  <si>
    <t>SKU80</t>
  </si>
  <si>
    <t>SKU86</t>
  </si>
  <si>
    <t>SKU22</t>
  </si>
  <si>
    <t>TLS18</t>
  </si>
  <si>
    <t>SKU83</t>
  </si>
  <si>
    <t>　八重　花桜梨</t>
  </si>
  <si>
    <t>ＤＦ</t>
  </si>
  <si>
    <t>TLS8</t>
  </si>
  <si>
    <t>TLS16</t>
  </si>
  <si>
    <t>TLS22</t>
  </si>
  <si>
    <t>TLS11</t>
  </si>
  <si>
    <t>EWI19</t>
  </si>
  <si>
    <t>EWI17</t>
  </si>
  <si>
    <t>　森下　茜</t>
  </si>
  <si>
    <t>WBL16</t>
  </si>
  <si>
    <t>FCH7</t>
  </si>
  <si>
    <t>WBL6</t>
  </si>
  <si>
    <t>SCM12</t>
  </si>
  <si>
    <t>SCM13</t>
  </si>
  <si>
    <t>SCM21</t>
  </si>
  <si>
    <t>SSS94</t>
  </si>
  <si>
    <t>SSS11</t>
  </si>
  <si>
    <t>FCH8</t>
  </si>
  <si>
    <t>FCH19</t>
  </si>
  <si>
    <t>FCH9</t>
  </si>
  <si>
    <t>TLS4</t>
  </si>
  <si>
    <t>EWI18</t>
  </si>
  <si>
    <t>WBL7</t>
  </si>
  <si>
    <t>EWI6</t>
  </si>
  <si>
    <t>対シュート
決定率</t>
  </si>
  <si>
    <t>対枠内
決定率</t>
  </si>
  <si>
    <t>ＦＫ</t>
  </si>
  <si>
    <t>チーム評価点</t>
  </si>
  <si>
    <t>先発評価点</t>
  </si>
  <si>
    <t>サブ評価点</t>
  </si>
  <si>
    <t>　陽ノ下　光</t>
  </si>
  <si>
    <t>SKU81</t>
  </si>
  <si>
    <t>SKU35</t>
  </si>
  <si>
    <t>　一文字　茜</t>
  </si>
  <si>
    <t>ＦＷ</t>
  </si>
  <si>
    <t>SSS36</t>
  </si>
  <si>
    <t>　加藤　美夏</t>
  </si>
  <si>
    <t>SCM7</t>
  </si>
  <si>
    <t>　御田　万里</t>
  </si>
  <si>
    <t>　水無月　琴子</t>
  </si>
  <si>
    <t>　宗像　尚美</t>
  </si>
  <si>
    <t>　星乃　結美</t>
  </si>
  <si>
    <t>　橘　恵美</t>
  </si>
  <si>
    <t>　藤堂　竜子</t>
  </si>
  <si>
    <t>SSS6</t>
  </si>
  <si>
    <t>SSS18</t>
  </si>
  <si>
    <t>HAN9</t>
  </si>
  <si>
    <t>WBL11</t>
  </si>
  <si>
    <t>WBL20</t>
  </si>
  <si>
    <t>WBL9</t>
  </si>
  <si>
    <t>WBL17</t>
  </si>
  <si>
    <t>　有森　瞳美</t>
  </si>
  <si>
    <t>　井上　涼子</t>
  </si>
  <si>
    <t>　藤崎　詩織</t>
  </si>
  <si>
    <t>EWI11</t>
  </si>
  <si>
    <t>EWI19</t>
  </si>
  <si>
    <t>EWI10</t>
  </si>
  <si>
    <t>SCM12</t>
  </si>
  <si>
    <t>SCM9</t>
  </si>
  <si>
    <t>SCM15</t>
  </si>
  <si>
    <t>　野咲　すみれ</t>
  </si>
  <si>
    <t>　麻生　華澄（→２０）</t>
  </si>
  <si>
    <t>　草薙　忍（→３）</t>
  </si>
  <si>
    <t>　咲野　明日香</t>
  </si>
  <si>
    <t>　石橋　美佐子</t>
  </si>
  <si>
    <t>　神戸　留美（→２２）</t>
  </si>
  <si>
    <t>　渡井　かずみ</t>
  </si>
  <si>
    <t>　神条　芹華（→１２）</t>
  </si>
  <si>
    <t>　音無　夕希</t>
  </si>
  <si>
    <t>　桐屋　里未</t>
  </si>
  <si>
    <t>　鬼澤　麗華（→１９）</t>
  </si>
  <si>
    <t>　波多野　葵（→１８）</t>
  </si>
  <si>
    <t>☆西村　知奈</t>
  </si>
  <si>
    <t>☆御田　万里</t>
  </si>
  <si>
    <t>☆加藤　美夏</t>
  </si>
  <si>
    <t>☆草薙　忍</t>
  </si>
  <si>
    <t>☆鞠川　奈津江</t>
  </si>
  <si>
    <t>☆波多野　葵</t>
  </si>
  <si>
    <t>☆主人　光</t>
  </si>
  <si>
    <t>☆碧川　涼</t>
  </si>
  <si>
    <t>☆千葉　ちひろ</t>
  </si>
  <si>
    <t>☆桂木　綾音</t>
  </si>
  <si>
    <t>☆神条　芹華</t>
  </si>
  <si>
    <t>☆美咲　鈴音</t>
  </si>
  <si>
    <t>☆高見　詩織</t>
  </si>
  <si>
    <t>☆清川　望</t>
  </si>
  <si>
    <t>☆綾崎　若菜</t>
  </si>
  <si>
    <t>☆清水　代歩</t>
  </si>
  <si>
    <t>☆松浦　くるみ</t>
  </si>
  <si>
    <t>★鞠川　奈津江</t>
  </si>
  <si>
    <t>★八重　花桜梨</t>
  </si>
  <si>
    <t>★藤沢　夏海</t>
  </si>
  <si>
    <t>★水無月　琴子</t>
  </si>
  <si>
    <t>★橘　恵美</t>
  </si>
  <si>
    <t>★一文字　茜</t>
  </si>
  <si>
    <t>★麻生　華澄</t>
  </si>
  <si>
    <t>★森井　夏穂</t>
  </si>
  <si>
    <t>★朝日奈　夕子</t>
  </si>
  <si>
    <t>★井上　涼子</t>
  </si>
  <si>
    <t>★佐野倉　恵壬</t>
  </si>
  <si>
    <t>★和泉　穂多琉</t>
  </si>
  <si>
    <t>★伊集院　レイ</t>
  </si>
  <si>
    <t>★野咲　すみれ</t>
  </si>
  <si>
    <t>二見　瑛理子</t>
  </si>
  <si>
    <t>※野咲　すみれ</t>
  </si>
  <si>
    <t>※神戸　留美</t>
  </si>
  <si>
    <t>※森下　茜</t>
  </si>
  <si>
    <t>※白雪　真帆</t>
  </si>
  <si>
    <t>※波多野　葵</t>
  </si>
  <si>
    <t>※シンディ桜井</t>
  </si>
  <si>
    <t>※森井　夏穂</t>
  </si>
  <si>
    <t>☆高見　詩織</t>
  </si>
  <si>
    <t>★伊集院　レイ</t>
  </si>
  <si>
    <t>ID</t>
  </si>
  <si>
    <r>
      <t>&lt;</t>
    </r>
    <r>
      <rPr>
        <sz val="11"/>
        <rFont val="ＭＳ Ｐゴシック"/>
        <family val="3"/>
      </rPr>
      <t>/TR&gt;</t>
    </r>
  </si>
  <si>
    <t>☆神条　芹華</t>
  </si>
  <si>
    <t>★井上　涼子</t>
  </si>
  <si>
    <t>※波多野　葵</t>
  </si>
  <si>
    <t>☆清水　代歩</t>
  </si>
  <si>
    <t>※森下　茜</t>
  </si>
  <si>
    <t>☆綾崎　若菜</t>
  </si>
  <si>
    <t>※シンディ桜井</t>
  </si>
  <si>
    <t>TLS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</si>
</sst>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 "/>
    <numFmt numFmtId="182" formatCode="0.0_ "/>
    <numFmt numFmtId="183" formatCode="#,##0.0;[Red]\-#,##0.0"/>
    <numFmt numFmtId="184" formatCode="0.0000_ "/>
    <numFmt numFmtId="185" formatCode="0.0000_);[Red]\(0.0000\)"/>
    <numFmt numFmtId="186" formatCode="0.0%"/>
    <numFmt numFmtId="187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3"/>
      <name val="ＭＳ Ｐゴシック"/>
      <family val="3"/>
    </font>
    <font>
      <b/>
      <sz val="16"/>
      <color indexed="46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4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sz val="13.5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shrinkToFit="1"/>
    </xf>
    <xf numFmtId="182" fontId="0" fillId="2" borderId="10" xfId="0" applyNumberFormat="1" applyFont="1" applyFill="1" applyBorder="1" applyAlignment="1">
      <alignment horizontal="center" vertical="center" wrapText="1"/>
    </xf>
    <xf numFmtId="183" fontId="0" fillId="2" borderId="10" xfId="17" applyNumberFormat="1" applyFont="1" applyFill="1" applyBorder="1" applyAlignment="1">
      <alignment horizontal="center" vertical="center" wrapText="1"/>
    </xf>
    <xf numFmtId="180" fontId="0" fillId="2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85" fontId="0" fillId="0" borderId="0" xfId="0" applyNumberFormat="1" applyAlignment="1">
      <alignment vertical="center"/>
    </xf>
    <xf numFmtId="185" fontId="9" fillId="0" borderId="11" xfId="0" applyNumberFormat="1" applyFont="1" applyBorder="1" applyAlignment="1">
      <alignment horizontal="center" vertical="center" wrapText="1"/>
    </xf>
    <xf numFmtId="185" fontId="0" fillId="0" borderId="1" xfId="0" applyNumberFormat="1" applyBorder="1" applyAlignment="1">
      <alignment vertical="center"/>
    </xf>
    <xf numFmtId="9" fontId="0" fillId="4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185" fontId="0" fillId="0" borderId="1" xfId="0" applyNumberFormat="1" applyFill="1" applyBorder="1" applyAlignment="1">
      <alignment vertical="center"/>
    </xf>
    <xf numFmtId="181" fontId="0" fillId="2" borderId="10" xfId="0" applyNumberFormat="1" applyFont="1" applyFill="1" applyBorder="1" applyAlignment="1">
      <alignment horizontal="center" vertical="center" wrapText="1"/>
    </xf>
    <xf numFmtId="186" fontId="0" fillId="2" borderId="10" xfId="15" applyNumberFormat="1" applyFont="1" applyFill="1" applyBorder="1" applyAlignment="1">
      <alignment horizontal="center" vertical="center" wrapText="1"/>
    </xf>
    <xf numFmtId="181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186" fontId="0" fillId="0" borderId="1" xfId="15" applyNumberForma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4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2" fillId="12" borderId="12" xfId="0" applyFont="1" applyFill="1" applyBorder="1" applyAlignment="1">
      <alignment horizontal="left" vertical="center"/>
    </xf>
    <xf numFmtId="0" fontId="2" fillId="12" borderId="13" xfId="0" applyFont="1" applyFill="1" applyBorder="1" applyAlignment="1">
      <alignment horizontal="left" vertical="center"/>
    </xf>
    <xf numFmtId="0" fontId="2" fillId="12" borderId="14" xfId="0" applyFont="1" applyFill="1" applyBorder="1" applyAlignment="1">
      <alignment horizontal="left" vertical="center"/>
    </xf>
    <xf numFmtId="0" fontId="2" fillId="13" borderId="12" xfId="0" applyFont="1" applyFill="1" applyBorder="1" applyAlignment="1">
      <alignment horizontal="left" vertical="center"/>
    </xf>
    <xf numFmtId="0" fontId="2" fillId="13" borderId="13" xfId="0" applyFont="1" applyFill="1" applyBorder="1" applyAlignment="1">
      <alignment horizontal="left" vertical="center"/>
    </xf>
    <xf numFmtId="0" fontId="2" fillId="13" borderId="14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left" vertical="center"/>
    </xf>
    <xf numFmtId="0" fontId="3" fillId="14" borderId="13" xfId="0" applyFont="1" applyFill="1" applyBorder="1" applyAlignment="1">
      <alignment horizontal="left" vertical="center"/>
    </xf>
    <xf numFmtId="0" fontId="3" fillId="14" borderId="14" xfId="0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left" vertical="center"/>
    </xf>
    <xf numFmtId="0" fontId="4" fillId="15" borderId="13" xfId="0" applyFont="1" applyFill="1" applyBorder="1" applyAlignment="1">
      <alignment horizontal="left" vertical="center"/>
    </xf>
    <xf numFmtId="0" fontId="4" fillId="15" borderId="1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6"/>
  <sheetViews>
    <sheetView workbookViewId="0" topLeftCell="A1">
      <selection activeCell="L6" sqref="L6"/>
    </sheetView>
  </sheetViews>
  <sheetFormatPr defaultColWidth="9.00390625" defaultRowHeight="13.5"/>
  <cols>
    <col min="9" max="9" width="9.75390625" style="0" customWidth="1"/>
    <col min="10" max="10" width="20.75390625" style="0" bestFit="1" customWidth="1"/>
  </cols>
  <sheetData>
    <row r="1" spans="1:10" ht="13.5">
      <c r="A1" s="4" t="s">
        <v>63</v>
      </c>
      <c r="B1" s="13">
        <v>14</v>
      </c>
      <c r="E1" t="s">
        <v>97</v>
      </c>
      <c r="J1" t="s">
        <v>63</v>
      </c>
    </row>
    <row r="2" ht="13.5">
      <c r="E2" t="s">
        <v>98</v>
      </c>
    </row>
    <row r="3" spans="1:11" ht="13.5">
      <c r="A3" s="15" t="s">
        <v>94</v>
      </c>
      <c r="C3" s="15" t="s">
        <v>95</v>
      </c>
      <c r="E3" t="s">
        <v>99</v>
      </c>
      <c r="I3" t="s">
        <v>94</v>
      </c>
      <c r="K3" t="s">
        <v>95</v>
      </c>
    </row>
    <row r="4" spans="1:11" ht="13.5">
      <c r="A4" s="13" t="s">
        <v>261</v>
      </c>
      <c r="C4" s="13" t="s">
        <v>96</v>
      </c>
      <c r="E4" t="s">
        <v>101</v>
      </c>
      <c r="I4" t="str">
        <f>A4</f>
        <v>EWI</v>
      </c>
      <c r="K4" t="str">
        <f>C4</f>
        <v>SCM</v>
      </c>
    </row>
    <row r="5" spans="5:11" ht="13.5">
      <c r="E5" t="s">
        <v>102</v>
      </c>
      <c r="I5" s="32">
        <v>2</v>
      </c>
      <c r="J5" t="s">
        <v>67</v>
      </c>
      <c r="K5" s="32">
        <v>1</v>
      </c>
    </row>
    <row r="6" spans="5:11" ht="13.5">
      <c r="E6" t="s">
        <v>103</v>
      </c>
      <c r="I6" s="32">
        <v>0</v>
      </c>
      <c r="J6" t="s">
        <v>203</v>
      </c>
      <c r="K6" s="32">
        <v>2</v>
      </c>
    </row>
    <row r="7" spans="5:11" ht="13.5">
      <c r="E7" t="s">
        <v>104</v>
      </c>
      <c r="I7" s="32"/>
      <c r="J7" t="s">
        <v>205</v>
      </c>
      <c r="K7" s="32"/>
    </row>
    <row r="8" ht="13.5">
      <c r="E8" t="s">
        <v>105</v>
      </c>
    </row>
    <row r="9" spans="9:11" ht="13.5">
      <c r="I9">
        <f aca="true" t="shared" si="0" ref="I9:I14">A14</f>
        <v>17</v>
      </c>
      <c r="J9" t="s">
        <v>4</v>
      </c>
      <c r="K9">
        <f>E14</f>
        <v>9</v>
      </c>
    </row>
    <row r="10" spans="9:11" ht="13.5">
      <c r="I10">
        <f t="shared" si="0"/>
        <v>8</v>
      </c>
      <c r="J10" t="s">
        <v>72</v>
      </c>
      <c r="K10">
        <f>E15</f>
        <v>3</v>
      </c>
    </row>
    <row r="11" spans="9:11" ht="13.5">
      <c r="I11">
        <f t="shared" si="0"/>
        <v>0</v>
      </c>
      <c r="J11" t="s">
        <v>69</v>
      </c>
      <c r="K11">
        <f>E16</f>
        <v>0</v>
      </c>
    </row>
    <row r="12" spans="9:11" ht="14.25" thickBot="1">
      <c r="I12">
        <f t="shared" si="0"/>
        <v>11</v>
      </c>
      <c r="J12" t="s">
        <v>70</v>
      </c>
      <c r="K12">
        <f>E17</f>
        <v>9</v>
      </c>
    </row>
    <row r="13" spans="1:11" ht="13.5">
      <c r="A13" s="16" t="s">
        <v>392</v>
      </c>
      <c r="B13" s="17" t="s">
        <v>1</v>
      </c>
      <c r="C13" s="17" t="s">
        <v>2</v>
      </c>
      <c r="D13" s="17" t="s">
        <v>1</v>
      </c>
      <c r="E13" s="18" t="s">
        <v>3</v>
      </c>
      <c r="I13">
        <f t="shared" si="0"/>
        <v>3</v>
      </c>
      <c r="J13" t="s">
        <v>71</v>
      </c>
      <c r="K13">
        <f>E18</f>
        <v>2</v>
      </c>
    </row>
    <row r="14" spans="1:11" ht="13.5">
      <c r="A14" s="30">
        <v>17</v>
      </c>
      <c r="B14" s="22">
        <v>10</v>
      </c>
      <c r="C14" s="20" t="s">
        <v>4</v>
      </c>
      <c r="D14" s="23">
        <v>5</v>
      </c>
      <c r="E14" s="31">
        <v>9</v>
      </c>
      <c r="I14">
        <f t="shared" si="0"/>
        <v>364</v>
      </c>
      <c r="J14" t="s">
        <v>64</v>
      </c>
      <c r="K14">
        <f>$C$20</f>
        <v>318</v>
      </c>
    </row>
    <row r="15" spans="1:11" ht="13.5">
      <c r="A15" s="30">
        <v>8</v>
      </c>
      <c r="B15" s="22">
        <v>5</v>
      </c>
      <c r="C15" s="20" t="s">
        <v>5</v>
      </c>
      <c r="D15" s="23">
        <v>0</v>
      </c>
      <c r="E15" s="31">
        <v>3</v>
      </c>
      <c r="I15">
        <f>A21</f>
        <v>221</v>
      </c>
      <c r="J15" t="s">
        <v>11</v>
      </c>
      <c r="K15">
        <f>E21</f>
        <v>188</v>
      </c>
    </row>
    <row r="16" spans="1:11" ht="13.5">
      <c r="A16" s="30">
        <v>0</v>
      </c>
      <c r="B16" s="22">
        <v>0</v>
      </c>
      <c r="C16" s="20" t="s">
        <v>6</v>
      </c>
      <c r="D16" s="23">
        <v>0</v>
      </c>
      <c r="E16" s="31">
        <v>0</v>
      </c>
      <c r="I16">
        <f>A22</f>
        <v>21</v>
      </c>
      <c r="J16" t="s">
        <v>12</v>
      </c>
      <c r="K16">
        <f>E22</f>
        <v>21</v>
      </c>
    </row>
    <row r="17" spans="1:11" ht="13.5">
      <c r="A17" s="30">
        <v>11</v>
      </c>
      <c r="B17" s="22">
        <v>7</v>
      </c>
      <c r="C17" s="20" t="s">
        <v>7</v>
      </c>
      <c r="D17" s="23">
        <v>6</v>
      </c>
      <c r="E17" s="31">
        <v>9</v>
      </c>
      <c r="I17">
        <f>A23</f>
        <v>211</v>
      </c>
      <c r="J17" t="s">
        <v>13</v>
      </c>
      <c r="K17">
        <f>E23</f>
        <v>179</v>
      </c>
    </row>
    <row r="18" spans="1:11" ht="13.5">
      <c r="A18" s="30">
        <v>3</v>
      </c>
      <c r="B18" s="22">
        <v>1</v>
      </c>
      <c r="C18" s="20" t="s">
        <v>8</v>
      </c>
      <c r="D18" s="23">
        <v>1</v>
      </c>
      <c r="E18" s="31">
        <v>2</v>
      </c>
      <c r="I18">
        <f>A24</f>
        <v>48</v>
      </c>
      <c r="J18" t="s">
        <v>14</v>
      </c>
      <c r="K18">
        <f>E24</f>
        <v>52</v>
      </c>
    </row>
    <row r="19" spans="1:11" ht="13.5">
      <c r="A19" s="30">
        <v>364</v>
      </c>
      <c r="B19" s="22">
        <v>193</v>
      </c>
      <c r="C19" s="20" t="s">
        <v>9</v>
      </c>
      <c r="D19" s="20"/>
      <c r="E19" s="21"/>
      <c r="I19">
        <f>A25</f>
        <v>173</v>
      </c>
      <c r="J19" t="s">
        <v>65</v>
      </c>
      <c r="K19">
        <f>$C$26</f>
        <v>145</v>
      </c>
    </row>
    <row r="20" spans="1:11" ht="13.5">
      <c r="A20" s="19" t="s">
        <v>10</v>
      </c>
      <c r="B20" s="23">
        <v>160</v>
      </c>
      <c r="C20" s="23">
        <v>318</v>
      </c>
      <c r="D20" s="20"/>
      <c r="E20" s="21"/>
      <c r="I20">
        <f>$A$27</f>
        <v>682</v>
      </c>
      <c r="J20" t="s">
        <v>66</v>
      </c>
      <c r="K20">
        <f>$C$28</f>
        <v>504</v>
      </c>
    </row>
    <row r="21" spans="1:11" ht="13.5">
      <c r="A21" s="30">
        <v>221</v>
      </c>
      <c r="B21" s="22">
        <v>119</v>
      </c>
      <c r="C21" s="20" t="s">
        <v>11</v>
      </c>
      <c r="D21" s="23">
        <v>89</v>
      </c>
      <c r="E21" s="31">
        <v>188</v>
      </c>
      <c r="I21">
        <f>A29</f>
        <v>9</v>
      </c>
      <c r="J21" t="s">
        <v>18</v>
      </c>
      <c r="K21">
        <f>$E$29</f>
        <v>11</v>
      </c>
    </row>
    <row r="22" spans="1:11" ht="13.5">
      <c r="A22" s="30">
        <v>21</v>
      </c>
      <c r="B22" s="22">
        <v>8</v>
      </c>
      <c r="C22" s="20" t="s">
        <v>12</v>
      </c>
      <c r="D22" s="23">
        <v>14</v>
      </c>
      <c r="E22" s="31">
        <v>21</v>
      </c>
      <c r="I22">
        <f>A30</f>
        <v>2</v>
      </c>
      <c r="J22" t="s">
        <v>73</v>
      </c>
      <c r="K22">
        <f>$C$31</f>
        <v>2</v>
      </c>
    </row>
    <row r="23" spans="1:5" ht="13.5">
      <c r="A23" s="30">
        <v>211</v>
      </c>
      <c r="B23" s="22">
        <v>113</v>
      </c>
      <c r="C23" s="20" t="s">
        <v>13</v>
      </c>
      <c r="D23" s="23">
        <v>85</v>
      </c>
      <c r="E23" s="31">
        <v>179</v>
      </c>
    </row>
    <row r="24" spans="1:5" ht="13.5">
      <c r="A24" s="30">
        <v>48</v>
      </c>
      <c r="B24" s="22">
        <v>23</v>
      </c>
      <c r="C24" s="20" t="s">
        <v>14</v>
      </c>
      <c r="D24" s="23">
        <v>21</v>
      </c>
      <c r="E24" s="31">
        <v>52</v>
      </c>
    </row>
    <row r="25" spans="1:13" ht="13.5">
      <c r="A25" s="30">
        <v>173</v>
      </c>
      <c r="B25" s="22">
        <v>93</v>
      </c>
      <c r="C25" s="20" t="s">
        <v>15</v>
      </c>
      <c r="D25" s="20"/>
      <c r="E25" s="21"/>
      <c r="G25">
        <f aca="true" t="shared" si="1" ref="G25:G35">B42</f>
        <v>1</v>
      </c>
      <c r="H25">
        <f aca="true" t="shared" si="2" ref="H25:H35">D42</f>
        <v>90</v>
      </c>
      <c r="I25">
        <f aca="true" t="shared" si="3" ref="I25:I35">E42</f>
        <v>5.5</v>
      </c>
      <c r="K25">
        <f aca="true" t="shared" si="4" ref="K25:K35">I42</f>
        <v>1</v>
      </c>
      <c r="L25">
        <f aca="true" t="shared" si="5" ref="L25:L35">G42</f>
        <v>90</v>
      </c>
      <c r="M25">
        <f aca="true" t="shared" si="6" ref="M25:M35">F42</f>
        <v>5.5</v>
      </c>
    </row>
    <row r="26" spans="1:13" ht="13.5">
      <c r="A26" s="19" t="s">
        <v>16</v>
      </c>
      <c r="B26" s="23">
        <v>67</v>
      </c>
      <c r="C26" s="23">
        <v>145</v>
      </c>
      <c r="D26" s="20"/>
      <c r="E26" s="21"/>
      <c r="G26">
        <f t="shared" si="1"/>
        <v>2</v>
      </c>
      <c r="H26">
        <f t="shared" si="2"/>
        <v>84</v>
      </c>
      <c r="I26">
        <f t="shared" si="3"/>
        <v>5.5</v>
      </c>
      <c r="K26">
        <f t="shared" si="4"/>
        <v>15</v>
      </c>
      <c r="L26">
        <f t="shared" si="5"/>
        <v>90</v>
      </c>
      <c r="M26">
        <f t="shared" si="6"/>
        <v>5.5</v>
      </c>
    </row>
    <row r="27" spans="1:13" ht="13.5">
      <c r="A27" s="30">
        <v>682</v>
      </c>
      <c r="B27" s="22">
        <v>330</v>
      </c>
      <c r="C27" s="20" t="s">
        <v>15</v>
      </c>
      <c r="D27" s="20"/>
      <c r="E27" s="21"/>
      <c r="G27">
        <f t="shared" si="1"/>
        <v>14</v>
      </c>
      <c r="H27">
        <f t="shared" si="2"/>
        <v>90</v>
      </c>
      <c r="I27">
        <f t="shared" si="3"/>
        <v>6.5</v>
      </c>
      <c r="K27">
        <f t="shared" si="4"/>
        <v>4</v>
      </c>
      <c r="L27">
        <f t="shared" si="5"/>
        <v>84</v>
      </c>
      <c r="M27">
        <f t="shared" si="6"/>
        <v>5.5</v>
      </c>
    </row>
    <row r="28" spans="1:13" ht="13.5">
      <c r="A28" s="19" t="s">
        <v>17</v>
      </c>
      <c r="B28" s="23">
        <v>283</v>
      </c>
      <c r="C28" s="23">
        <v>504</v>
      </c>
      <c r="D28" s="20"/>
      <c r="E28" s="21"/>
      <c r="G28">
        <f t="shared" si="1"/>
        <v>13</v>
      </c>
      <c r="H28">
        <f t="shared" si="2"/>
        <v>90</v>
      </c>
      <c r="I28">
        <f t="shared" si="3"/>
        <v>6</v>
      </c>
      <c r="K28">
        <f t="shared" si="4"/>
        <v>21</v>
      </c>
      <c r="L28">
        <f t="shared" si="5"/>
        <v>90</v>
      </c>
      <c r="M28">
        <f t="shared" si="6"/>
        <v>6</v>
      </c>
    </row>
    <row r="29" spans="1:13" ht="13.5">
      <c r="A29" s="30">
        <v>9</v>
      </c>
      <c r="B29" s="22">
        <v>6</v>
      </c>
      <c r="C29" s="20" t="s">
        <v>18</v>
      </c>
      <c r="D29" s="23">
        <v>7</v>
      </c>
      <c r="E29" s="31">
        <v>11</v>
      </c>
      <c r="G29">
        <f t="shared" si="1"/>
        <v>21</v>
      </c>
      <c r="H29">
        <f t="shared" si="2"/>
        <v>90</v>
      </c>
      <c r="I29">
        <f t="shared" si="3"/>
        <v>6</v>
      </c>
      <c r="K29">
        <f t="shared" si="4"/>
        <v>2</v>
      </c>
      <c r="L29">
        <f t="shared" si="5"/>
        <v>90</v>
      </c>
      <c r="M29">
        <f t="shared" si="6"/>
        <v>5.5</v>
      </c>
    </row>
    <row r="30" spans="1:13" ht="13.5">
      <c r="A30" s="30">
        <v>2</v>
      </c>
      <c r="B30" s="22">
        <v>1</v>
      </c>
      <c r="C30" s="20" t="s">
        <v>19</v>
      </c>
      <c r="D30" s="20"/>
      <c r="E30" s="21"/>
      <c r="G30">
        <f t="shared" si="1"/>
        <v>8</v>
      </c>
      <c r="H30">
        <f t="shared" si="2"/>
        <v>67</v>
      </c>
      <c r="I30">
        <f t="shared" si="3"/>
        <v>5.5</v>
      </c>
      <c r="K30">
        <f t="shared" si="4"/>
        <v>6</v>
      </c>
      <c r="L30">
        <f t="shared" si="5"/>
        <v>90</v>
      </c>
      <c r="M30">
        <f t="shared" si="6"/>
        <v>6.5</v>
      </c>
    </row>
    <row r="31" spans="1:13" ht="14.25" thickBot="1">
      <c r="A31" s="25" t="s">
        <v>20</v>
      </c>
      <c r="B31" s="28">
        <v>0</v>
      </c>
      <c r="C31" s="28">
        <v>2</v>
      </c>
      <c r="D31" s="27"/>
      <c r="E31" s="29"/>
      <c r="G31">
        <f t="shared" si="1"/>
        <v>7</v>
      </c>
      <c r="H31">
        <f t="shared" si="2"/>
        <v>90</v>
      </c>
      <c r="I31">
        <f t="shared" si="3"/>
        <v>5.5</v>
      </c>
      <c r="K31">
        <f t="shared" si="4"/>
        <v>7</v>
      </c>
      <c r="L31">
        <f t="shared" si="5"/>
        <v>90</v>
      </c>
      <c r="M31">
        <f t="shared" si="6"/>
        <v>5.5</v>
      </c>
    </row>
    <row r="32" spans="7:13" ht="13.5">
      <c r="G32">
        <f t="shared" si="1"/>
        <v>17</v>
      </c>
      <c r="H32">
        <f t="shared" si="2"/>
        <v>90</v>
      </c>
      <c r="I32">
        <f t="shared" si="3"/>
        <v>6</v>
      </c>
      <c r="K32">
        <f t="shared" si="4"/>
        <v>5</v>
      </c>
      <c r="L32">
        <f t="shared" si="5"/>
        <v>90</v>
      </c>
      <c r="M32">
        <f t="shared" si="6"/>
        <v>6</v>
      </c>
    </row>
    <row r="33" spans="7:13" ht="13.5">
      <c r="G33">
        <f t="shared" si="1"/>
        <v>10</v>
      </c>
      <c r="H33">
        <f t="shared" si="2"/>
        <v>90</v>
      </c>
      <c r="I33">
        <f t="shared" si="3"/>
        <v>6</v>
      </c>
      <c r="K33">
        <f t="shared" si="4"/>
        <v>10</v>
      </c>
      <c r="L33">
        <f t="shared" si="5"/>
        <v>63</v>
      </c>
      <c r="M33">
        <f t="shared" si="6"/>
        <v>5</v>
      </c>
    </row>
    <row r="34" spans="7:13" ht="13.5">
      <c r="G34">
        <f t="shared" si="1"/>
        <v>11</v>
      </c>
      <c r="H34">
        <f t="shared" si="2"/>
        <v>90</v>
      </c>
      <c r="I34">
        <f t="shared" si="3"/>
        <v>6.5</v>
      </c>
      <c r="K34">
        <f t="shared" si="4"/>
        <v>9</v>
      </c>
      <c r="L34">
        <f t="shared" si="5"/>
        <v>90</v>
      </c>
      <c r="M34">
        <f t="shared" si="6"/>
        <v>5.5</v>
      </c>
    </row>
    <row r="35" spans="7:13" ht="13.5">
      <c r="G35">
        <f t="shared" si="1"/>
        <v>9</v>
      </c>
      <c r="H35">
        <f t="shared" si="2"/>
        <v>66</v>
      </c>
      <c r="I35">
        <f t="shared" si="3"/>
        <v>5</v>
      </c>
      <c r="K35">
        <f t="shared" si="4"/>
        <v>11</v>
      </c>
      <c r="L35">
        <f t="shared" si="5"/>
        <v>53</v>
      </c>
      <c r="M35">
        <f t="shared" si="6"/>
        <v>5</v>
      </c>
    </row>
    <row r="36" spans="7:13" ht="13.5">
      <c r="G36">
        <f>B54</f>
        <v>19</v>
      </c>
      <c r="H36">
        <f>D54</f>
        <v>24</v>
      </c>
      <c r="I36">
        <f aca="true" t="shared" si="7" ref="H36:I38">E54</f>
        <v>7</v>
      </c>
      <c r="K36">
        <f>J54</f>
        <v>18</v>
      </c>
      <c r="L36">
        <f>H54</f>
        <v>37</v>
      </c>
      <c r="M36">
        <f>G54</f>
        <v>5.5</v>
      </c>
    </row>
    <row r="37" spans="7:13" ht="13.5">
      <c r="G37">
        <f>B55</f>
        <v>22</v>
      </c>
      <c r="H37">
        <f t="shared" si="7"/>
        <v>23</v>
      </c>
      <c r="I37">
        <f t="shared" si="7"/>
        <v>6</v>
      </c>
      <c r="K37">
        <f>I55</f>
        <v>12</v>
      </c>
      <c r="L37">
        <f>G55</f>
        <v>27</v>
      </c>
      <c r="M37">
        <f>F55</f>
        <v>6</v>
      </c>
    </row>
    <row r="38" spans="7:13" ht="13.5">
      <c r="G38">
        <f>B56</f>
        <v>20</v>
      </c>
      <c r="H38">
        <f t="shared" si="7"/>
        <v>6</v>
      </c>
      <c r="I38" t="str">
        <f t="shared" si="7"/>
        <v>- </v>
      </c>
      <c r="K38">
        <f>I56</f>
        <v>3</v>
      </c>
      <c r="L38">
        <f>G56</f>
        <v>6</v>
      </c>
      <c r="M38" t="str">
        <f>F56</f>
        <v>- </v>
      </c>
    </row>
    <row r="39" ht="14.25" thickBot="1"/>
    <row r="40" spans="1:11" ht="13.5">
      <c r="A40" s="16" t="s">
        <v>38</v>
      </c>
      <c r="B40" s="17" t="s">
        <v>0</v>
      </c>
      <c r="C40" s="17" t="s">
        <v>22</v>
      </c>
      <c r="D40" s="17"/>
      <c r="E40" s="17"/>
      <c r="F40" s="17"/>
      <c r="G40" s="17"/>
      <c r="H40" s="17"/>
      <c r="I40" s="17"/>
      <c r="J40" s="17"/>
      <c r="K40" s="18"/>
    </row>
    <row r="41" spans="1:11" ht="13.5">
      <c r="A41" s="19" t="s">
        <v>23</v>
      </c>
      <c r="B41" s="20" t="s">
        <v>24</v>
      </c>
      <c r="C41" s="20" t="s">
        <v>25</v>
      </c>
      <c r="D41" s="20" t="s">
        <v>26</v>
      </c>
      <c r="E41" s="20" t="s">
        <v>27</v>
      </c>
      <c r="F41" s="20" t="s">
        <v>27</v>
      </c>
      <c r="G41" s="20" t="s">
        <v>26</v>
      </c>
      <c r="H41" s="20" t="s">
        <v>23</v>
      </c>
      <c r="I41" s="20" t="s">
        <v>24</v>
      </c>
      <c r="J41" s="20" t="s">
        <v>25</v>
      </c>
      <c r="K41" s="21"/>
    </row>
    <row r="42" spans="1:11" ht="13.5">
      <c r="A42" s="19" t="s">
        <v>28</v>
      </c>
      <c r="B42" s="22">
        <v>1</v>
      </c>
      <c r="C42" s="20" t="s">
        <v>490</v>
      </c>
      <c r="D42" s="22">
        <v>90</v>
      </c>
      <c r="E42" s="22">
        <v>5.5</v>
      </c>
      <c r="F42" s="23">
        <v>5.5</v>
      </c>
      <c r="G42" s="23">
        <v>90</v>
      </c>
      <c r="H42" s="24" t="s">
        <v>28</v>
      </c>
      <c r="I42" s="23">
        <v>1</v>
      </c>
      <c r="J42" s="20" t="s">
        <v>468</v>
      </c>
      <c r="K42" s="21"/>
    </row>
    <row r="43" spans="1:11" ht="13.5">
      <c r="A43" s="19" t="s">
        <v>29</v>
      </c>
      <c r="B43" s="22">
        <v>2</v>
      </c>
      <c r="C43" s="20" t="s">
        <v>491</v>
      </c>
      <c r="D43" s="22">
        <v>84</v>
      </c>
      <c r="E43" s="22">
        <v>5.5</v>
      </c>
      <c r="F43" s="23">
        <v>5.5</v>
      </c>
      <c r="G43" s="23">
        <v>90</v>
      </c>
      <c r="H43" s="24" t="s">
        <v>29</v>
      </c>
      <c r="I43" s="23">
        <v>15</v>
      </c>
      <c r="J43" s="20" t="s">
        <v>469</v>
      </c>
      <c r="K43" s="21"/>
    </row>
    <row r="44" spans="1:11" ht="13.5">
      <c r="A44" s="19" t="s">
        <v>29</v>
      </c>
      <c r="B44" s="22">
        <v>14</v>
      </c>
      <c r="C44" s="20" t="s">
        <v>481</v>
      </c>
      <c r="D44" s="22">
        <v>90</v>
      </c>
      <c r="E44" s="22">
        <v>6.5</v>
      </c>
      <c r="F44" s="23">
        <v>5.5</v>
      </c>
      <c r="G44" s="23">
        <v>84</v>
      </c>
      <c r="H44" s="24" t="s">
        <v>29</v>
      </c>
      <c r="I44" s="23">
        <v>4</v>
      </c>
      <c r="J44" s="20" t="s">
        <v>492</v>
      </c>
      <c r="K44" s="21"/>
    </row>
    <row r="45" spans="1:11" ht="13.5">
      <c r="A45" s="19" t="s">
        <v>29</v>
      </c>
      <c r="B45" s="22">
        <v>13</v>
      </c>
      <c r="C45" s="20" t="s">
        <v>430</v>
      </c>
      <c r="D45" s="22">
        <v>90</v>
      </c>
      <c r="E45" s="22">
        <v>6</v>
      </c>
      <c r="F45" s="23">
        <v>6</v>
      </c>
      <c r="G45" s="23">
        <v>90</v>
      </c>
      <c r="H45" s="24" t="s">
        <v>29</v>
      </c>
      <c r="I45" s="23">
        <v>21</v>
      </c>
      <c r="J45" s="20" t="s">
        <v>493</v>
      </c>
      <c r="K45" s="21"/>
    </row>
    <row r="46" spans="1:11" ht="13.5">
      <c r="A46" s="19" t="s">
        <v>31</v>
      </c>
      <c r="B46" s="22">
        <v>21</v>
      </c>
      <c r="C46" s="20" t="s">
        <v>494</v>
      </c>
      <c r="D46" s="22">
        <v>90</v>
      </c>
      <c r="E46" s="22">
        <v>6</v>
      </c>
      <c r="F46" s="23">
        <v>5.5</v>
      </c>
      <c r="G46" s="23">
        <v>90</v>
      </c>
      <c r="H46" s="24" t="s">
        <v>431</v>
      </c>
      <c r="I46" s="23">
        <v>2</v>
      </c>
      <c r="J46" s="20" t="s">
        <v>490</v>
      </c>
      <c r="K46" s="21"/>
    </row>
    <row r="47" spans="1:11" ht="13.5">
      <c r="A47" s="19" t="s">
        <v>31</v>
      </c>
      <c r="B47" s="22">
        <v>8</v>
      </c>
      <c r="C47" s="20" t="s">
        <v>495</v>
      </c>
      <c r="D47" s="22">
        <v>67</v>
      </c>
      <c r="E47" s="22">
        <v>5.5</v>
      </c>
      <c r="F47" s="23">
        <v>6.5</v>
      </c>
      <c r="G47" s="23">
        <v>90</v>
      </c>
      <c r="H47" s="24" t="s">
        <v>31</v>
      </c>
      <c r="I47" s="23">
        <v>6</v>
      </c>
      <c r="J47" s="20" t="s">
        <v>496</v>
      </c>
      <c r="K47" s="21"/>
    </row>
    <row r="48" spans="1:11" ht="13.5">
      <c r="A48" s="19" t="s">
        <v>31</v>
      </c>
      <c r="B48" s="22">
        <v>7</v>
      </c>
      <c r="C48" s="20" t="s">
        <v>460</v>
      </c>
      <c r="D48" s="22">
        <v>90</v>
      </c>
      <c r="E48" s="22">
        <v>5.5</v>
      </c>
      <c r="F48" s="23">
        <v>5.5</v>
      </c>
      <c r="G48" s="23">
        <v>90</v>
      </c>
      <c r="H48" s="24" t="s">
        <v>31</v>
      </c>
      <c r="I48" s="23">
        <v>7</v>
      </c>
      <c r="J48" s="20" t="s">
        <v>472</v>
      </c>
      <c r="K48" s="21"/>
    </row>
    <row r="49" spans="1:11" ht="13.5">
      <c r="A49" s="19" t="s">
        <v>31</v>
      </c>
      <c r="B49" s="22">
        <v>17</v>
      </c>
      <c r="C49" s="20" t="s">
        <v>482</v>
      </c>
      <c r="D49" s="22">
        <v>90</v>
      </c>
      <c r="E49" s="22">
        <v>6</v>
      </c>
      <c r="F49" s="23">
        <v>6</v>
      </c>
      <c r="G49" s="23">
        <v>90</v>
      </c>
      <c r="H49" s="24" t="s">
        <v>31</v>
      </c>
      <c r="I49" s="23">
        <v>5</v>
      </c>
      <c r="J49" s="20" t="s">
        <v>470</v>
      </c>
      <c r="K49" s="21"/>
    </row>
    <row r="50" spans="1:11" ht="13.5">
      <c r="A50" s="19" t="s">
        <v>30</v>
      </c>
      <c r="B50" s="22">
        <v>10</v>
      </c>
      <c r="C50" s="20" t="s">
        <v>483</v>
      </c>
      <c r="D50" s="22">
        <v>90</v>
      </c>
      <c r="E50" s="22">
        <v>6</v>
      </c>
      <c r="F50" s="23">
        <v>5</v>
      </c>
      <c r="G50" s="23">
        <v>63</v>
      </c>
      <c r="H50" s="24" t="s">
        <v>30</v>
      </c>
      <c r="I50" s="23">
        <v>10</v>
      </c>
      <c r="J50" s="20" t="s">
        <v>497</v>
      </c>
      <c r="K50" s="21"/>
    </row>
    <row r="51" spans="1:11" ht="13.5">
      <c r="A51" s="19" t="s">
        <v>32</v>
      </c>
      <c r="B51" s="22">
        <v>11</v>
      </c>
      <c r="C51" s="20" t="s">
        <v>498</v>
      </c>
      <c r="D51" s="22">
        <v>90</v>
      </c>
      <c r="E51" s="22">
        <v>6.5</v>
      </c>
      <c r="F51" s="23">
        <v>5.5</v>
      </c>
      <c r="G51" s="23">
        <v>90</v>
      </c>
      <c r="H51" s="24" t="s">
        <v>32</v>
      </c>
      <c r="I51" s="23">
        <v>9</v>
      </c>
      <c r="J51" s="20" t="s">
        <v>499</v>
      </c>
      <c r="K51" s="21"/>
    </row>
    <row r="52" spans="1:11" ht="13.5">
      <c r="A52" s="19" t="s">
        <v>32</v>
      </c>
      <c r="B52" s="22">
        <v>9</v>
      </c>
      <c r="C52" s="20" t="s">
        <v>500</v>
      </c>
      <c r="D52" s="22">
        <v>66</v>
      </c>
      <c r="E52" s="22">
        <v>5</v>
      </c>
      <c r="F52" s="23">
        <v>5</v>
      </c>
      <c r="G52" s="23">
        <v>53</v>
      </c>
      <c r="H52" s="24" t="s">
        <v>32</v>
      </c>
      <c r="I52" s="23">
        <v>11</v>
      </c>
      <c r="J52" s="20" t="s">
        <v>501</v>
      </c>
      <c r="K52" s="21"/>
    </row>
    <row r="53" spans="1:11" ht="13.5">
      <c r="A53" s="19" t="s">
        <v>33</v>
      </c>
      <c r="B53" s="20"/>
      <c r="C53" s="20"/>
      <c r="D53" s="20"/>
      <c r="E53" s="20"/>
      <c r="F53" s="20"/>
      <c r="G53" s="20"/>
      <c r="H53" s="24"/>
      <c r="I53" s="20"/>
      <c r="J53" s="20"/>
      <c r="K53" s="21"/>
    </row>
    <row r="54" spans="1:11" ht="13.5">
      <c r="A54" s="19" t="s">
        <v>464</v>
      </c>
      <c r="B54" s="22">
        <v>19</v>
      </c>
      <c r="C54" s="20" t="s">
        <v>473</v>
      </c>
      <c r="D54" s="22">
        <v>24</v>
      </c>
      <c r="E54" s="22">
        <v>7</v>
      </c>
      <c r="F54" s="20" t="s">
        <v>0</v>
      </c>
      <c r="G54" s="23">
        <v>5.5</v>
      </c>
      <c r="H54" s="23">
        <v>37</v>
      </c>
      <c r="I54" s="20" t="s">
        <v>464</v>
      </c>
      <c r="J54" s="23">
        <v>18</v>
      </c>
      <c r="K54" s="21" t="s">
        <v>460</v>
      </c>
    </row>
    <row r="55" spans="1:11" ht="13.5">
      <c r="A55" s="19" t="s">
        <v>30</v>
      </c>
      <c r="B55" s="22">
        <v>22</v>
      </c>
      <c r="C55" s="20" t="s">
        <v>438</v>
      </c>
      <c r="D55" s="22">
        <v>23</v>
      </c>
      <c r="E55" s="22">
        <v>6</v>
      </c>
      <c r="F55" s="23">
        <v>6</v>
      </c>
      <c r="G55" s="23">
        <v>27</v>
      </c>
      <c r="H55" s="20" t="s">
        <v>464</v>
      </c>
      <c r="I55" s="23">
        <v>12</v>
      </c>
      <c r="J55" s="20" t="s">
        <v>463</v>
      </c>
      <c r="K55" s="21"/>
    </row>
    <row r="56" spans="1:11" ht="14.25" thickBot="1">
      <c r="A56" s="25" t="s">
        <v>431</v>
      </c>
      <c r="B56" s="26">
        <v>20</v>
      </c>
      <c r="C56" s="27" t="s">
        <v>466</v>
      </c>
      <c r="D56" s="26">
        <v>6</v>
      </c>
      <c r="E56" s="26" t="s">
        <v>294</v>
      </c>
      <c r="F56" s="28" t="s">
        <v>294</v>
      </c>
      <c r="G56" s="28">
        <v>6</v>
      </c>
      <c r="H56" s="27" t="s">
        <v>431</v>
      </c>
      <c r="I56" s="28">
        <v>3</v>
      </c>
      <c r="J56" s="27" t="s">
        <v>471</v>
      </c>
      <c r="K56" s="29"/>
    </row>
  </sheetData>
  <dataValidations count="1">
    <dataValidation type="list" allowBlank="1" showInputMessage="1" showErrorMessage="1" sqref="A4 C4">
      <formula1>$E$1:$E$8</formula1>
    </dataValidation>
  </dataValidation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8"/>
  </sheetPr>
  <dimension ref="A1:V73"/>
  <sheetViews>
    <sheetView workbookViewId="0" topLeftCell="A1">
      <pane xSplit="7" ySplit="2" topLeftCell="H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:D27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6.375" style="0" customWidth="1"/>
    <col min="5" max="5" width="3.75390625" style="0" customWidth="1"/>
    <col min="6" max="13" width="5.00390625" style="0" customWidth="1"/>
    <col min="14" max="14" width="4.875" style="0" customWidth="1"/>
    <col min="15" max="22" width="5.00390625" style="0" customWidth="1"/>
  </cols>
  <sheetData>
    <row r="1" spans="1:4" ht="19.5" thickBot="1">
      <c r="A1" s="88" t="s">
        <v>39</v>
      </c>
      <c r="B1" s="89"/>
      <c r="C1" s="89"/>
      <c r="D1" s="90"/>
    </row>
    <row r="2" spans="8:22" ht="13.5">
      <c r="H2" t="s">
        <v>63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</row>
    <row r="3" ht="13.5">
      <c r="A3" s="9" t="s">
        <v>91</v>
      </c>
    </row>
    <row r="4" spans="1:4" ht="13.5">
      <c r="A4" s="3" t="s">
        <v>41</v>
      </c>
      <c r="B4" s="3" t="s">
        <v>34</v>
      </c>
      <c r="C4" s="3" t="s">
        <v>42</v>
      </c>
      <c r="D4" s="3" t="s">
        <v>543</v>
      </c>
    </row>
    <row r="5" spans="1:22" ht="13.5">
      <c r="A5" s="6" t="s">
        <v>108</v>
      </c>
      <c r="B5" s="6">
        <v>59</v>
      </c>
      <c r="C5" s="5" t="s">
        <v>139</v>
      </c>
      <c r="D5" s="5">
        <v>759</v>
      </c>
      <c r="F5" s="4">
        <f>IF(AND(F41&lt;&gt;"",SUMIF(I5:V5,"&gt;0",I41:V41)&gt;0),SUMPRODUCT(I5:V5,I41:V41)/SUMIF(I5:V5,"&gt;0",I41:V41),"")</f>
        <v>6</v>
      </c>
      <c r="G5" s="20"/>
      <c r="I5" s="4" t="s">
        <v>248</v>
      </c>
      <c r="J5" s="4" t="s">
        <v>248</v>
      </c>
      <c r="K5" s="4" t="s">
        <v>248</v>
      </c>
      <c r="L5" s="4" t="s">
        <v>248</v>
      </c>
      <c r="M5" s="4">
        <v>6.5</v>
      </c>
      <c r="N5" s="4" t="s">
        <v>248</v>
      </c>
      <c r="O5" s="4">
        <v>5.5</v>
      </c>
      <c r="P5" s="4" t="s">
        <v>248</v>
      </c>
      <c r="Q5" s="4" t="s">
        <v>248</v>
      </c>
      <c r="R5" s="4" t="s">
        <v>248</v>
      </c>
      <c r="S5" s="4" t="s">
        <v>248</v>
      </c>
      <c r="T5" s="4" t="s">
        <v>248</v>
      </c>
      <c r="U5" s="4" t="s">
        <v>248</v>
      </c>
      <c r="V5" s="4" t="s">
        <v>248</v>
      </c>
    </row>
    <row r="6" spans="1:22" ht="13.5">
      <c r="A6" s="6" t="s">
        <v>108</v>
      </c>
      <c r="B6" s="6">
        <v>2</v>
      </c>
      <c r="C6" s="5" t="s">
        <v>55</v>
      </c>
      <c r="D6" s="5">
        <v>702</v>
      </c>
      <c r="F6" s="4">
        <f aca="true" t="shared" si="0" ref="F6:F27">IF(AND(F42&lt;&gt;"",SUMIF(I6:V6,"&gt;0",I42:V42)&gt;0),SUMPRODUCT(I6:V6,I42:V42)/SUMIF(I6:V6,"&gt;0",I42:V42),"")</f>
        <v>5.5</v>
      </c>
      <c r="G6" s="20"/>
      <c r="I6" s="4" t="s">
        <v>248</v>
      </c>
      <c r="J6" s="4" t="s">
        <v>248</v>
      </c>
      <c r="K6" s="4" t="s">
        <v>248</v>
      </c>
      <c r="L6" s="4" t="s">
        <v>248</v>
      </c>
      <c r="M6" s="4" t="s">
        <v>248</v>
      </c>
      <c r="N6" s="4" t="s">
        <v>248</v>
      </c>
      <c r="O6" s="4" t="s">
        <v>248</v>
      </c>
      <c r="P6" s="4" t="s">
        <v>248</v>
      </c>
      <c r="Q6" s="4" t="s">
        <v>248</v>
      </c>
      <c r="R6" s="4">
        <v>5.5</v>
      </c>
      <c r="S6" s="4" t="s">
        <v>248</v>
      </c>
      <c r="T6" s="4" t="s">
        <v>248</v>
      </c>
      <c r="U6" s="4" t="s">
        <v>248</v>
      </c>
      <c r="V6" s="4" t="s">
        <v>248</v>
      </c>
    </row>
    <row r="7" spans="1:22" ht="13.5">
      <c r="A7" s="6" t="s">
        <v>108</v>
      </c>
      <c r="B7" s="6">
        <v>30</v>
      </c>
      <c r="C7" s="5" t="s">
        <v>176</v>
      </c>
      <c r="D7" s="5">
        <v>730</v>
      </c>
      <c r="F7" s="4">
        <f t="shared" si="0"/>
        <v>5.7272727272727275</v>
      </c>
      <c r="G7" s="20"/>
      <c r="I7" s="4">
        <v>6</v>
      </c>
      <c r="J7" s="4">
        <v>6.5</v>
      </c>
      <c r="K7" s="4">
        <v>5.5</v>
      </c>
      <c r="L7" s="4">
        <v>6</v>
      </c>
      <c r="M7" s="4" t="s">
        <v>248</v>
      </c>
      <c r="N7" s="4">
        <v>5.5</v>
      </c>
      <c r="O7" s="4" t="s">
        <v>248</v>
      </c>
      <c r="P7" s="4">
        <v>5</v>
      </c>
      <c r="Q7" s="4">
        <v>5.5</v>
      </c>
      <c r="R7" s="4" t="s">
        <v>248</v>
      </c>
      <c r="S7" s="4">
        <v>5.5</v>
      </c>
      <c r="T7" s="4">
        <v>5.5</v>
      </c>
      <c r="U7" s="4">
        <v>6</v>
      </c>
      <c r="V7" s="4">
        <v>6</v>
      </c>
    </row>
    <row r="8" spans="1:22" ht="13.5">
      <c r="A8" s="1" t="s">
        <v>111</v>
      </c>
      <c r="B8" s="1">
        <v>88</v>
      </c>
      <c r="C8" s="10" t="s">
        <v>177</v>
      </c>
      <c r="D8" s="10">
        <v>788</v>
      </c>
      <c r="F8" s="4">
        <f t="shared" si="0"/>
        <v>5.649245689655173</v>
      </c>
      <c r="G8" s="20"/>
      <c r="I8" s="4">
        <v>5.5</v>
      </c>
      <c r="J8" s="4">
        <v>6.5</v>
      </c>
      <c r="K8" s="4">
        <v>5.5</v>
      </c>
      <c r="L8" s="4">
        <v>6</v>
      </c>
      <c r="M8" s="4">
        <v>6</v>
      </c>
      <c r="N8" s="4">
        <v>5</v>
      </c>
      <c r="O8" s="4">
        <v>5</v>
      </c>
      <c r="P8" s="4">
        <v>5</v>
      </c>
      <c r="Q8" s="4">
        <v>6.5</v>
      </c>
      <c r="R8" s="4" t="s">
        <v>248</v>
      </c>
      <c r="S8" s="4">
        <v>5.5</v>
      </c>
      <c r="T8" s="4">
        <v>6</v>
      </c>
      <c r="U8" s="4" t="s">
        <v>248</v>
      </c>
      <c r="V8" s="4">
        <v>5.5</v>
      </c>
    </row>
    <row r="9" spans="1:22" ht="13.5">
      <c r="A9" s="1" t="s">
        <v>111</v>
      </c>
      <c r="B9" s="1">
        <v>20</v>
      </c>
      <c r="C9" s="10" t="s">
        <v>126</v>
      </c>
      <c r="D9" s="10">
        <v>720</v>
      </c>
      <c r="F9" s="4">
        <f t="shared" si="0"/>
        <v>5.877049180327869</v>
      </c>
      <c r="G9" s="20"/>
      <c r="I9" s="4">
        <v>5.5</v>
      </c>
      <c r="J9" s="4">
        <v>6</v>
      </c>
      <c r="K9" s="4">
        <v>5.5</v>
      </c>
      <c r="L9" s="4">
        <v>5.5</v>
      </c>
      <c r="M9" s="4">
        <v>6.5</v>
      </c>
      <c r="N9" s="4" t="s">
        <v>248</v>
      </c>
      <c r="O9" s="4" t="s">
        <v>248</v>
      </c>
      <c r="P9" s="4">
        <v>5.5</v>
      </c>
      <c r="Q9" s="4" t="s">
        <v>248</v>
      </c>
      <c r="R9" s="4">
        <v>6</v>
      </c>
      <c r="S9" s="4">
        <v>6</v>
      </c>
      <c r="T9" s="4" t="s">
        <v>248</v>
      </c>
      <c r="U9" s="4">
        <v>6.5</v>
      </c>
      <c r="V9" s="4" t="s">
        <v>248</v>
      </c>
    </row>
    <row r="10" spans="1:22" ht="13.5">
      <c r="A10" s="1" t="s">
        <v>110</v>
      </c>
      <c r="B10" s="1">
        <v>13</v>
      </c>
      <c r="C10" s="10" t="s">
        <v>146</v>
      </c>
      <c r="D10" s="10">
        <v>713</v>
      </c>
      <c r="F10" s="4">
        <f t="shared" si="0"/>
        <v>5.977064220183486</v>
      </c>
      <c r="G10" s="20"/>
      <c r="I10" s="4">
        <v>6.5</v>
      </c>
      <c r="J10" s="4" t="s">
        <v>248</v>
      </c>
      <c r="K10" s="4" t="s">
        <v>248</v>
      </c>
      <c r="L10" s="4" t="s">
        <v>248</v>
      </c>
      <c r="M10" s="4" t="s">
        <v>248</v>
      </c>
      <c r="N10" s="4" t="s">
        <v>248</v>
      </c>
      <c r="O10" s="4" t="s">
        <v>248</v>
      </c>
      <c r="P10" s="4" t="s">
        <v>248</v>
      </c>
      <c r="Q10" s="4" t="s">
        <v>248</v>
      </c>
      <c r="R10" s="4" t="s">
        <v>248</v>
      </c>
      <c r="S10" s="4">
        <v>6</v>
      </c>
      <c r="T10" s="4">
        <v>6</v>
      </c>
      <c r="U10" s="4" t="s">
        <v>248</v>
      </c>
      <c r="V10" s="4">
        <v>5.5</v>
      </c>
    </row>
    <row r="11" spans="1:22" ht="13.5">
      <c r="A11" s="1" t="s">
        <v>110</v>
      </c>
      <c r="B11" s="1">
        <v>11</v>
      </c>
      <c r="C11" s="10" t="s">
        <v>163</v>
      </c>
      <c r="D11" s="10">
        <v>711</v>
      </c>
      <c r="F11" s="4">
        <f t="shared" si="0"/>
        <v>5.604134762633997</v>
      </c>
      <c r="G11" s="20"/>
      <c r="I11" s="4">
        <v>6.5</v>
      </c>
      <c r="J11" s="4" t="s">
        <v>248</v>
      </c>
      <c r="K11" s="4">
        <v>5.5</v>
      </c>
      <c r="L11" s="4">
        <v>6.5</v>
      </c>
      <c r="M11" s="4" t="s">
        <v>248</v>
      </c>
      <c r="N11" s="4">
        <v>5</v>
      </c>
      <c r="O11" s="4" t="s">
        <v>248</v>
      </c>
      <c r="P11" s="4" t="s">
        <v>248</v>
      </c>
      <c r="Q11" s="4" t="s">
        <v>248</v>
      </c>
      <c r="R11" s="4">
        <v>5.5</v>
      </c>
      <c r="S11" s="4">
        <v>5.5</v>
      </c>
      <c r="T11" s="4">
        <v>5.5</v>
      </c>
      <c r="U11" s="4" t="s">
        <v>248</v>
      </c>
      <c r="V11" s="4">
        <v>5.5</v>
      </c>
    </row>
    <row r="12" spans="1:22" ht="13.5">
      <c r="A12" s="1" t="s">
        <v>112</v>
      </c>
      <c r="B12" s="1">
        <v>73</v>
      </c>
      <c r="C12" s="10" t="s">
        <v>47</v>
      </c>
      <c r="D12" s="10">
        <v>773</v>
      </c>
      <c r="F12" s="4">
        <f t="shared" si="0"/>
        <v>5.949481865284974</v>
      </c>
      <c r="G12" s="20"/>
      <c r="I12" s="4">
        <v>6</v>
      </c>
      <c r="J12" s="4">
        <v>6</v>
      </c>
      <c r="K12" s="4">
        <v>6</v>
      </c>
      <c r="L12" s="4" t="s">
        <v>248</v>
      </c>
      <c r="M12" s="4">
        <v>5.5</v>
      </c>
      <c r="N12" s="4">
        <v>7</v>
      </c>
      <c r="O12" s="4">
        <v>6</v>
      </c>
      <c r="P12" s="4" t="s">
        <v>248</v>
      </c>
      <c r="Q12" s="4">
        <v>6.5</v>
      </c>
      <c r="R12" s="4">
        <v>5</v>
      </c>
      <c r="S12" s="4">
        <v>6</v>
      </c>
      <c r="T12" s="4">
        <v>5.5</v>
      </c>
      <c r="U12" s="4">
        <v>6.5</v>
      </c>
      <c r="V12" s="4" t="s">
        <v>248</v>
      </c>
    </row>
    <row r="13" spans="1:22" ht="13.5">
      <c r="A13" s="1" t="s">
        <v>112</v>
      </c>
      <c r="B13" s="1">
        <v>86</v>
      </c>
      <c r="C13" s="10" t="s">
        <v>57</v>
      </c>
      <c r="D13" s="10">
        <v>786</v>
      </c>
      <c r="F13" s="4">
        <f t="shared" si="0"/>
        <v>5.707081545064377</v>
      </c>
      <c r="G13" s="20"/>
      <c r="I13" s="4">
        <v>6.5</v>
      </c>
      <c r="J13" s="4">
        <v>6</v>
      </c>
      <c r="K13" s="4">
        <v>5.5</v>
      </c>
      <c r="L13" s="4" t="s">
        <v>248</v>
      </c>
      <c r="M13" s="4">
        <v>5.5</v>
      </c>
      <c r="N13" s="4">
        <v>5.5</v>
      </c>
      <c r="O13" s="4">
        <v>5.5</v>
      </c>
      <c r="P13" s="4" t="s">
        <v>248</v>
      </c>
      <c r="Q13" s="4">
        <v>6</v>
      </c>
      <c r="R13" s="4">
        <v>6</v>
      </c>
      <c r="S13" s="4">
        <v>5</v>
      </c>
      <c r="T13" s="4">
        <v>5</v>
      </c>
      <c r="U13" s="4">
        <v>6</v>
      </c>
      <c r="V13" s="4">
        <v>6</v>
      </c>
    </row>
    <row r="14" spans="1:22" ht="13.5">
      <c r="A14" s="8" t="s">
        <v>113</v>
      </c>
      <c r="B14" s="8">
        <v>83</v>
      </c>
      <c r="C14" s="11" t="s">
        <v>109</v>
      </c>
      <c r="D14" s="11">
        <v>783</v>
      </c>
      <c r="F14" s="4">
        <f t="shared" si="0"/>
        <v>5.867588932806324</v>
      </c>
      <c r="G14" s="20"/>
      <c r="I14" s="4" t="s">
        <v>248</v>
      </c>
      <c r="J14" s="4">
        <v>6.5</v>
      </c>
      <c r="K14" s="4" t="s">
        <v>248</v>
      </c>
      <c r="L14" s="4">
        <v>5.5</v>
      </c>
      <c r="M14" s="4">
        <v>6</v>
      </c>
      <c r="N14" s="4">
        <v>5.5</v>
      </c>
      <c r="O14" s="4" t="s">
        <v>248</v>
      </c>
      <c r="P14" s="4">
        <v>5.5</v>
      </c>
      <c r="Q14" s="4">
        <v>6.5</v>
      </c>
      <c r="R14" s="4">
        <v>6</v>
      </c>
      <c r="S14" s="4" t="s">
        <v>248</v>
      </c>
      <c r="T14" s="4">
        <v>5.5</v>
      </c>
      <c r="U14" s="4">
        <v>5.5</v>
      </c>
      <c r="V14" s="4">
        <v>6</v>
      </c>
    </row>
    <row r="15" spans="1:22" ht="13.5">
      <c r="A15" s="8" t="s">
        <v>113</v>
      </c>
      <c r="B15" s="8">
        <v>93</v>
      </c>
      <c r="C15" s="11" t="s">
        <v>145</v>
      </c>
      <c r="D15" s="11">
        <v>793</v>
      </c>
      <c r="F15" s="4">
        <f t="shared" si="0"/>
        <v>5.903209109730849</v>
      </c>
      <c r="G15" s="20"/>
      <c r="I15" s="4">
        <v>7</v>
      </c>
      <c r="J15" s="4">
        <v>6</v>
      </c>
      <c r="K15" s="4">
        <v>7.5</v>
      </c>
      <c r="L15" s="4">
        <v>5.5</v>
      </c>
      <c r="M15" s="4">
        <v>5.5</v>
      </c>
      <c r="N15" s="4">
        <v>5</v>
      </c>
      <c r="O15" s="4">
        <v>5.5</v>
      </c>
      <c r="P15" s="4">
        <v>5.5</v>
      </c>
      <c r="Q15" s="4">
        <v>5.5</v>
      </c>
      <c r="R15" s="4">
        <v>5.5</v>
      </c>
      <c r="S15" s="4">
        <v>6</v>
      </c>
      <c r="T15" s="4" t="s">
        <v>248</v>
      </c>
      <c r="U15" s="4">
        <v>6</v>
      </c>
      <c r="V15" s="4">
        <v>6</v>
      </c>
    </row>
    <row r="16" spans="1:22" ht="13.5">
      <c r="A16" s="8" t="s">
        <v>114</v>
      </c>
      <c r="B16" s="8">
        <v>81</v>
      </c>
      <c r="C16" s="11" t="s">
        <v>43</v>
      </c>
      <c r="D16" s="11">
        <v>781</v>
      </c>
      <c r="F16" s="4">
        <f t="shared" si="0"/>
        <v>6.346938775510204</v>
      </c>
      <c r="G16" s="20"/>
      <c r="I16" s="4">
        <v>6</v>
      </c>
      <c r="J16" s="4">
        <v>6</v>
      </c>
      <c r="K16" s="4">
        <v>5</v>
      </c>
      <c r="L16" s="4" t="s">
        <v>248</v>
      </c>
      <c r="M16" s="4" t="s">
        <v>248</v>
      </c>
      <c r="N16" s="4">
        <v>7</v>
      </c>
      <c r="O16" s="4" t="s">
        <v>248</v>
      </c>
      <c r="P16" s="4" t="s">
        <v>248</v>
      </c>
      <c r="Q16" s="4" t="s">
        <v>248</v>
      </c>
      <c r="R16" s="4">
        <v>6</v>
      </c>
      <c r="S16" s="4" t="s">
        <v>248</v>
      </c>
      <c r="T16" s="4">
        <v>6.5</v>
      </c>
      <c r="U16" s="4">
        <v>7.5</v>
      </c>
      <c r="V16" s="4" t="s">
        <v>248</v>
      </c>
    </row>
    <row r="17" spans="1:22" ht="13.5">
      <c r="A17" s="8" t="s">
        <v>114</v>
      </c>
      <c r="B17" s="8">
        <v>55</v>
      </c>
      <c r="C17" s="11" t="s">
        <v>128</v>
      </c>
      <c r="D17" s="11">
        <v>755</v>
      </c>
      <c r="F17" s="4">
        <f t="shared" si="0"/>
        <v>5.487261146496815</v>
      </c>
      <c r="G17" s="20"/>
      <c r="I17" s="4">
        <v>4.5</v>
      </c>
      <c r="J17" s="4">
        <v>5.5</v>
      </c>
      <c r="K17" s="4">
        <v>6.5</v>
      </c>
      <c r="L17" s="4">
        <v>5.5</v>
      </c>
      <c r="M17" s="4">
        <v>5.5</v>
      </c>
      <c r="N17" s="4">
        <v>5.5</v>
      </c>
      <c r="O17" s="4">
        <v>4.5</v>
      </c>
      <c r="P17" s="4">
        <v>5.5</v>
      </c>
      <c r="Q17" s="4">
        <v>5.5</v>
      </c>
      <c r="R17" s="4" t="s">
        <v>248</v>
      </c>
      <c r="S17" s="4">
        <v>6</v>
      </c>
      <c r="T17" s="4">
        <v>6</v>
      </c>
      <c r="U17" s="4" t="s">
        <v>248</v>
      </c>
      <c r="V17" s="4" t="s">
        <v>294</v>
      </c>
    </row>
    <row r="18" spans="1:22" ht="13.5">
      <c r="A18" s="8" t="s">
        <v>178</v>
      </c>
      <c r="B18" s="8">
        <v>35</v>
      </c>
      <c r="C18" s="11" t="s">
        <v>179</v>
      </c>
      <c r="D18" s="11">
        <v>735</v>
      </c>
      <c r="F18" s="4">
        <f t="shared" si="0"/>
        <v>5.198910081743869</v>
      </c>
      <c r="G18" s="20"/>
      <c r="I18" s="4" t="s">
        <v>248</v>
      </c>
      <c r="J18" s="4">
        <v>7</v>
      </c>
      <c r="K18" s="4" t="s">
        <v>248</v>
      </c>
      <c r="L18" s="4">
        <v>5.5</v>
      </c>
      <c r="M18" s="4">
        <v>5</v>
      </c>
      <c r="N18" s="4">
        <v>5</v>
      </c>
      <c r="O18" s="4">
        <v>6</v>
      </c>
      <c r="P18" s="4">
        <v>5.5</v>
      </c>
      <c r="Q18" s="4" t="s">
        <v>248</v>
      </c>
      <c r="R18" s="4">
        <v>5.5</v>
      </c>
      <c r="S18" s="4">
        <v>4</v>
      </c>
      <c r="T18" s="4">
        <v>5</v>
      </c>
      <c r="U18" s="4">
        <v>5.5</v>
      </c>
      <c r="V18" s="4">
        <v>5</v>
      </c>
    </row>
    <row r="19" spans="1:22" ht="13.5">
      <c r="A19" s="8" t="s">
        <v>115</v>
      </c>
      <c r="B19" s="8">
        <v>80</v>
      </c>
      <c r="C19" s="11" t="s">
        <v>162</v>
      </c>
      <c r="D19" s="11">
        <v>780</v>
      </c>
      <c r="F19" s="4">
        <f t="shared" si="0"/>
        <v>5.524296675191816</v>
      </c>
      <c r="G19" s="20"/>
      <c r="I19" s="4" t="s">
        <v>248</v>
      </c>
      <c r="J19" s="4" t="s">
        <v>248</v>
      </c>
      <c r="K19" s="4" t="s">
        <v>248</v>
      </c>
      <c r="L19" s="4" t="s">
        <v>248</v>
      </c>
      <c r="M19" s="4">
        <v>5</v>
      </c>
      <c r="N19" s="4">
        <v>5</v>
      </c>
      <c r="O19" s="4">
        <v>5</v>
      </c>
      <c r="P19" s="4" t="s">
        <v>248</v>
      </c>
      <c r="Q19" s="4" t="s">
        <v>248</v>
      </c>
      <c r="R19" s="4">
        <v>6</v>
      </c>
      <c r="S19" s="4">
        <v>6.5</v>
      </c>
      <c r="T19" s="4" t="s">
        <v>248</v>
      </c>
      <c r="U19" s="4" t="s">
        <v>248</v>
      </c>
      <c r="V19" s="4">
        <v>5.5</v>
      </c>
    </row>
    <row r="20" spans="1:22" ht="13.5">
      <c r="A20" s="8" t="s">
        <v>115</v>
      </c>
      <c r="B20" s="8">
        <v>85</v>
      </c>
      <c r="C20" s="11" t="s">
        <v>166</v>
      </c>
      <c r="D20" s="11">
        <v>785</v>
      </c>
      <c r="F20" s="4">
        <f t="shared" si="0"/>
        <v>4.9766355140186915</v>
      </c>
      <c r="G20" s="20"/>
      <c r="I20" s="4" t="s">
        <v>248</v>
      </c>
      <c r="J20" s="4" t="s">
        <v>248</v>
      </c>
      <c r="K20" s="4" t="s">
        <v>248</v>
      </c>
      <c r="L20" s="4">
        <v>4.5</v>
      </c>
      <c r="M20" s="4" t="s">
        <v>248</v>
      </c>
      <c r="N20" s="4" t="s">
        <v>248</v>
      </c>
      <c r="O20" s="4">
        <v>5.5</v>
      </c>
      <c r="P20" s="4" t="s">
        <v>248</v>
      </c>
      <c r="Q20" s="4" t="s">
        <v>248</v>
      </c>
      <c r="R20" s="4" t="s">
        <v>248</v>
      </c>
      <c r="S20" s="4" t="s">
        <v>248</v>
      </c>
      <c r="T20" s="4">
        <v>5</v>
      </c>
      <c r="U20" s="4">
        <v>5</v>
      </c>
      <c r="V20" s="4">
        <v>5.5</v>
      </c>
    </row>
    <row r="21" spans="1:22" ht="13.5">
      <c r="A21" s="8" t="s">
        <v>117</v>
      </c>
      <c r="B21" s="8">
        <v>7</v>
      </c>
      <c r="C21" s="11" t="s">
        <v>61</v>
      </c>
      <c r="D21" s="11">
        <v>707</v>
      </c>
      <c r="F21" s="4">
        <f t="shared" si="0"/>
        <v>5.694444444444445</v>
      </c>
      <c r="G21" s="20"/>
      <c r="I21" s="4">
        <v>4.5</v>
      </c>
      <c r="J21" s="4">
        <v>5.5</v>
      </c>
      <c r="K21" s="4" t="s">
        <v>247</v>
      </c>
      <c r="L21" s="4">
        <v>5.5</v>
      </c>
      <c r="M21" s="4">
        <v>5</v>
      </c>
      <c r="N21" s="4">
        <v>6.5</v>
      </c>
      <c r="O21" s="4">
        <v>6.5</v>
      </c>
      <c r="P21" s="4">
        <v>6.5</v>
      </c>
      <c r="Q21" s="4">
        <v>5.5</v>
      </c>
      <c r="R21" s="4">
        <v>6.5</v>
      </c>
      <c r="S21" s="4">
        <v>5</v>
      </c>
      <c r="T21" s="4" t="s">
        <v>248</v>
      </c>
      <c r="U21" s="4">
        <v>6</v>
      </c>
      <c r="V21" s="4">
        <v>5</v>
      </c>
    </row>
    <row r="22" spans="1:22" ht="13.5">
      <c r="A22" s="2" t="s">
        <v>132</v>
      </c>
      <c r="B22" s="2">
        <v>37</v>
      </c>
      <c r="C22" s="12" t="s">
        <v>180</v>
      </c>
      <c r="D22" s="12">
        <v>737</v>
      </c>
      <c r="F22" s="4">
        <f t="shared" si="0"/>
        <v>4.80531914893617</v>
      </c>
      <c r="G22" s="20"/>
      <c r="I22" s="4">
        <v>4.5</v>
      </c>
      <c r="J22" s="4">
        <v>5</v>
      </c>
      <c r="K22" s="4">
        <v>5</v>
      </c>
      <c r="L22" s="4">
        <v>5</v>
      </c>
      <c r="M22" s="4">
        <v>4.5</v>
      </c>
      <c r="N22" s="4">
        <v>4.5</v>
      </c>
      <c r="O22" s="4">
        <v>4.5</v>
      </c>
      <c r="P22" s="4">
        <v>5</v>
      </c>
      <c r="Q22" s="4">
        <v>5.5</v>
      </c>
      <c r="R22" s="4">
        <v>6</v>
      </c>
      <c r="S22" s="4">
        <v>4.5</v>
      </c>
      <c r="T22" s="4" t="s">
        <v>248</v>
      </c>
      <c r="U22" s="4">
        <v>6</v>
      </c>
      <c r="V22" s="4">
        <v>4.5</v>
      </c>
    </row>
    <row r="23" spans="1:22" ht="13.5">
      <c r="A23" s="2" t="s">
        <v>132</v>
      </c>
      <c r="B23" s="2">
        <v>74</v>
      </c>
      <c r="C23" s="12" t="s">
        <v>181</v>
      </c>
      <c r="D23" s="12">
        <v>774</v>
      </c>
      <c r="F23" s="4">
        <f t="shared" si="0"/>
        <v>4.928571428571429</v>
      </c>
      <c r="G23" s="20"/>
      <c r="I23" s="4">
        <v>4.5</v>
      </c>
      <c r="J23" s="4">
        <v>5.5</v>
      </c>
      <c r="K23" s="4">
        <v>5.5</v>
      </c>
      <c r="L23" s="4">
        <v>5</v>
      </c>
      <c r="M23" s="4">
        <v>5</v>
      </c>
      <c r="N23" s="4">
        <v>4.5</v>
      </c>
      <c r="O23" s="4">
        <v>5</v>
      </c>
      <c r="P23" s="4">
        <v>5</v>
      </c>
      <c r="Q23" s="4">
        <v>5</v>
      </c>
      <c r="R23" s="4" t="s">
        <v>248</v>
      </c>
      <c r="S23" s="4">
        <v>5</v>
      </c>
      <c r="T23" s="4" t="s">
        <v>248</v>
      </c>
      <c r="U23" s="4" t="s">
        <v>248</v>
      </c>
      <c r="V23" s="4">
        <v>4.5</v>
      </c>
    </row>
    <row r="24" spans="1:22" ht="13.5">
      <c r="A24" s="2" t="s">
        <v>119</v>
      </c>
      <c r="B24" s="2">
        <v>8</v>
      </c>
      <c r="C24" s="12" t="s">
        <v>182</v>
      </c>
      <c r="D24" s="12">
        <v>708</v>
      </c>
      <c r="F24" s="4">
        <f t="shared" si="0"/>
        <v>5.4375</v>
      </c>
      <c r="G24" s="20"/>
      <c r="I24" s="4" t="s">
        <v>248</v>
      </c>
      <c r="J24" s="4" t="s">
        <v>248</v>
      </c>
      <c r="K24" s="4">
        <v>5.5</v>
      </c>
      <c r="L24" s="4" t="s">
        <v>248</v>
      </c>
      <c r="M24" s="4" t="s">
        <v>248</v>
      </c>
      <c r="N24" s="4" t="s">
        <v>248</v>
      </c>
      <c r="O24" s="4" t="s">
        <v>248</v>
      </c>
      <c r="P24" s="4">
        <v>5.5</v>
      </c>
      <c r="Q24" s="4">
        <v>5.5</v>
      </c>
      <c r="R24" s="4" t="s">
        <v>248</v>
      </c>
      <c r="S24" s="4" t="s">
        <v>248</v>
      </c>
      <c r="T24" s="4">
        <v>4.5</v>
      </c>
      <c r="U24" s="4">
        <v>6.5</v>
      </c>
      <c r="V24" s="4" t="s">
        <v>248</v>
      </c>
    </row>
    <row r="25" spans="1:22" ht="13.5">
      <c r="A25" s="2" t="s">
        <v>119</v>
      </c>
      <c r="B25" s="2">
        <v>99</v>
      </c>
      <c r="C25" s="12" t="s">
        <v>51</v>
      </c>
      <c r="D25" s="12">
        <v>799</v>
      </c>
      <c r="F25" s="4">
        <f t="shared" si="0"/>
        <v>5.131264916467781</v>
      </c>
      <c r="G25" s="20"/>
      <c r="I25" s="4">
        <v>5.5</v>
      </c>
      <c r="J25" s="4">
        <v>4.5</v>
      </c>
      <c r="K25" s="4" t="s">
        <v>248</v>
      </c>
      <c r="L25" s="4">
        <v>5.5</v>
      </c>
      <c r="M25" s="4" t="s">
        <v>248</v>
      </c>
      <c r="N25" s="4" t="s">
        <v>248</v>
      </c>
      <c r="O25" s="4">
        <v>5.5</v>
      </c>
      <c r="P25" s="4">
        <v>5.5</v>
      </c>
      <c r="Q25" s="4">
        <v>5</v>
      </c>
      <c r="R25" s="4">
        <v>5</v>
      </c>
      <c r="S25" s="4" t="s">
        <v>248</v>
      </c>
      <c r="T25" s="4">
        <v>6</v>
      </c>
      <c r="U25" s="4" t="s">
        <v>248</v>
      </c>
      <c r="V25" s="4" t="s">
        <v>248</v>
      </c>
    </row>
    <row r="26" spans="1:22" ht="13.5">
      <c r="A26" s="2" t="s">
        <v>118</v>
      </c>
      <c r="B26" s="2">
        <v>22</v>
      </c>
      <c r="C26" s="12" t="s">
        <v>134</v>
      </c>
      <c r="D26" s="12">
        <v>722</v>
      </c>
      <c r="F26" s="4">
        <f t="shared" si="0"/>
        <v>5.708469055374593</v>
      </c>
      <c r="G26" s="20"/>
      <c r="I26" s="4" t="s">
        <v>248</v>
      </c>
      <c r="J26" s="4" t="s">
        <v>248</v>
      </c>
      <c r="K26" s="4">
        <v>5.5</v>
      </c>
      <c r="L26" s="4">
        <v>5.5</v>
      </c>
      <c r="M26" s="4">
        <v>5.5</v>
      </c>
      <c r="N26" s="4" t="s">
        <v>248</v>
      </c>
      <c r="O26" s="4">
        <v>5.5</v>
      </c>
      <c r="P26" s="4">
        <v>5.5</v>
      </c>
      <c r="Q26" s="4">
        <v>5.5</v>
      </c>
      <c r="R26" s="4">
        <v>6</v>
      </c>
      <c r="S26" s="4" t="s">
        <v>248</v>
      </c>
      <c r="T26" s="4" t="s">
        <v>248</v>
      </c>
      <c r="U26" s="4">
        <v>6</v>
      </c>
      <c r="V26" s="4" t="s">
        <v>248</v>
      </c>
    </row>
    <row r="27" spans="1:22" ht="13.5">
      <c r="A27" s="2" t="s">
        <v>118</v>
      </c>
      <c r="B27" s="2">
        <v>67</v>
      </c>
      <c r="C27" s="12" t="s">
        <v>183</v>
      </c>
      <c r="D27" s="12">
        <v>767</v>
      </c>
      <c r="F27" s="4">
        <f t="shared" si="0"/>
        <v>4.971830985915493</v>
      </c>
      <c r="G27" s="20"/>
      <c r="I27" s="4" t="s">
        <v>248</v>
      </c>
      <c r="J27" s="4" t="s">
        <v>248</v>
      </c>
      <c r="K27" s="4" t="s">
        <v>248</v>
      </c>
      <c r="L27" s="4" t="s">
        <v>248</v>
      </c>
      <c r="M27" s="4" t="s">
        <v>248</v>
      </c>
      <c r="N27" s="4" t="s">
        <v>248</v>
      </c>
      <c r="O27" s="4" t="s">
        <v>248</v>
      </c>
      <c r="P27" s="4">
        <v>5</v>
      </c>
      <c r="Q27" s="4">
        <v>6</v>
      </c>
      <c r="R27" s="4" t="s">
        <v>248</v>
      </c>
      <c r="S27" s="4" t="s">
        <v>248</v>
      </c>
      <c r="T27" s="4">
        <v>4.5</v>
      </c>
      <c r="U27" s="4">
        <v>5.5</v>
      </c>
      <c r="V27" s="4" t="s">
        <v>248</v>
      </c>
    </row>
    <row r="28" spans="1:22" ht="13.5">
      <c r="A28" s="6"/>
      <c r="B28" s="6"/>
      <c r="C28" s="5"/>
      <c r="D28" s="5"/>
      <c r="F28" s="4"/>
      <c r="G28" s="20"/>
      <c r="I28" s="4" t="s">
        <v>248</v>
      </c>
      <c r="J28" s="4" t="s">
        <v>248</v>
      </c>
      <c r="K28" s="4" t="s">
        <v>248</v>
      </c>
      <c r="L28" s="4" t="s">
        <v>248</v>
      </c>
      <c r="M28" s="4" t="s">
        <v>248</v>
      </c>
      <c r="N28" s="4" t="s">
        <v>248</v>
      </c>
      <c r="O28" s="4" t="s">
        <v>248</v>
      </c>
      <c r="P28" s="4" t="s">
        <v>248</v>
      </c>
      <c r="Q28" s="4" t="s">
        <v>248</v>
      </c>
      <c r="R28" s="4" t="s">
        <v>248</v>
      </c>
      <c r="S28" s="4" t="s">
        <v>248</v>
      </c>
      <c r="T28" s="4" t="s">
        <v>248</v>
      </c>
      <c r="U28" s="4" t="s">
        <v>248</v>
      </c>
      <c r="V28" s="4" t="s">
        <v>248</v>
      </c>
    </row>
    <row r="29" spans="1:22" ht="13.5">
      <c r="A29" s="6"/>
      <c r="B29" s="6"/>
      <c r="C29" s="5"/>
      <c r="D29" s="5"/>
      <c r="F29" s="4"/>
      <c r="G29" s="20"/>
      <c r="I29" s="4" t="s">
        <v>248</v>
      </c>
      <c r="J29" s="4" t="s">
        <v>248</v>
      </c>
      <c r="K29" s="4" t="s">
        <v>248</v>
      </c>
      <c r="L29" s="4" t="s">
        <v>248</v>
      </c>
      <c r="M29" s="4" t="s">
        <v>248</v>
      </c>
      <c r="N29" s="4" t="s">
        <v>248</v>
      </c>
      <c r="O29" s="4" t="s">
        <v>248</v>
      </c>
      <c r="P29" s="4" t="s">
        <v>248</v>
      </c>
      <c r="Q29" s="4" t="s">
        <v>248</v>
      </c>
      <c r="R29" s="4" t="s">
        <v>248</v>
      </c>
      <c r="S29" s="4" t="s">
        <v>248</v>
      </c>
      <c r="T29" s="4" t="s">
        <v>248</v>
      </c>
      <c r="U29" s="4" t="s">
        <v>248</v>
      </c>
      <c r="V29" s="4" t="s">
        <v>248</v>
      </c>
    </row>
    <row r="30" spans="1:22" ht="13.5">
      <c r="A30" s="6"/>
      <c r="B30" s="6"/>
      <c r="C30" s="5"/>
      <c r="D30" s="5"/>
      <c r="F30" s="4"/>
      <c r="G30" s="20"/>
      <c r="I30" s="4" t="s">
        <v>248</v>
      </c>
      <c r="J30" s="4" t="s">
        <v>248</v>
      </c>
      <c r="K30" s="4" t="s">
        <v>248</v>
      </c>
      <c r="L30" s="4" t="s">
        <v>248</v>
      </c>
      <c r="M30" s="4" t="s">
        <v>248</v>
      </c>
      <c r="N30" s="4" t="s">
        <v>248</v>
      </c>
      <c r="O30" s="4" t="s">
        <v>248</v>
      </c>
      <c r="P30" s="4" t="s">
        <v>248</v>
      </c>
      <c r="Q30" s="4" t="s">
        <v>248</v>
      </c>
      <c r="R30" s="4" t="s">
        <v>248</v>
      </c>
      <c r="S30" s="4" t="s">
        <v>248</v>
      </c>
      <c r="T30" s="4" t="s">
        <v>248</v>
      </c>
      <c r="U30" s="4" t="s">
        <v>248</v>
      </c>
      <c r="V30" s="4" t="s">
        <v>248</v>
      </c>
    </row>
    <row r="31" spans="1:22" ht="13.5">
      <c r="A31" s="6"/>
      <c r="B31" s="6"/>
      <c r="C31" s="5"/>
      <c r="D31" s="5"/>
      <c r="F31" s="4"/>
      <c r="G31" s="20"/>
      <c r="I31" s="4" t="s">
        <v>248</v>
      </c>
      <c r="J31" s="4" t="s">
        <v>248</v>
      </c>
      <c r="K31" s="4" t="s">
        <v>248</v>
      </c>
      <c r="L31" s="4" t="s">
        <v>248</v>
      </c>
      <c r="M31" s="4" t="s">
        <v>248</v>
      </c>
      <c r="N31" s="4" t="s">
        <v>248</v>
      </c>
      <c r="O31" s="4" t="s">
        <v>248</v>
      </c>
      <c r="P31" s="4" t="s">
        <v>248</v>
      </c>
      <c r="Q31" s="4" t="s">
        <v>248</v>
      </c>
      <c r="R31" s="4" t="s">
        <v>248</v>
      </c>
      <c r="S31" s="4" t="s">
        <v>248</v>
      </c>
      <c r="T31" s="4" t="s">
        <v>248</v>
      </c>
      <c r="U31" s="4" t="s">
        <v>248</v>
      </c>
      <c r="V31" s="4" t="s">
        <v>248</v>
      </c>
    </row>
    <row r="32" spans="1:22" ht="13.5">
      <c r="A32" s="6"/>
      <c r="B32" s="6"/>
      <c r="C32" s="5"/>
      <c r="D32" s="5"/>
      <c r="F32" s="4"/>
      <c r="G32" s="20"/>
      <c r="I32" s="4" t="s">
        <v>248</v>
      </c>
      <c r="J32" s="4" t="s">
        <v>248</v>
      </c>
      <c r="K32" s="4" t="s">
        <v>248</v>
      </c>
      <c r="L32" s="4" t="s">
        <v>248</v>
      </c>
      <c r="M32" s="4" t="s">
        <v>248</v>
      </c>
      <c r="N32" s="4" t="s">
        <v>248</v>
      </c>
      <c r="O32" s="4" t="s">
        <v>248</v>
      </c>
      <c r="P32" s="4" t="s">
        <v>248</v>
      </c>
      <c r="Q32" s="4" t="s">
        <v>248</v>
      </c>
      <c r="R32" s="4" t="s">
        <v>248</v>
      </c>
      <c r="S32" s="4" t="s">
        <v>248</v>
      </c>
      <c r="T32" s="4" t="s">
        <v>248</v>
      </c>
      <c r="U32" s="4" t="s">
        <v>248</v>
      </c>
      <c r="V32" s="4" t="s">
        <v>248</v>
      </c>
    </row>
    <row r="33" spans="1:22" ht="13.5">
      <c r="A33" s="6"/>
      <c r="B33" s="6"/>
      <c r="C33" s="5"/>
      <c r="D33" s="5"/>
      <c r="F33" s="4"/>
      <c r="G33" s="20"/>
      <c r="I33" s="4" t="s">
        <v>248</v>
      </c>
      <c r="J33" s="4" t="s">
        <v>248</v>
      </c>
      <c r="K33" s="4" t="s">
        <v>248</v>
      </c>
      <c r="L33" s="4" t="s">
        <v>248</v>
      </c>
      <c r="M33" s="4" t="s">
        <v>248</v>
      </c>
      <c r="N33" s="4" t="s">
        <v>248</v>
      </c>
      <c r="O33" s="4" t="s">
        <v>248</v>
      </c>
      <c r="P33" s="4" t="s">
        <v>248</v>
      </c>
      <c r="Q33" s="4" t="s">
        <v>248</v>
      </c>
      <c r="R33" s="4" t="s">
        <v>248</v>
      </c>
      <c r="S33" s="4" t="s">
        <v>248</v>
      </c>
      <c r="T33" s="4" t="s">
        <v>248</v>
      </c>
      <c r="U33" s="4" t="s">
        <v>248</v>
      </c>
      <c r="V33" s="4" t="s">
        <v>248</v>
      </c>
    </row>
    <row r="34" spans="1:22" ht="13.5">
      <c r="A34" s="6"/>
      <c r="B34" s="6"/>
      <c r="C34" s="5"/>
      <c r="D34" s="5"/>
      <c r="F34" s="4"/>
      <c r="G34" s="20"/>
      <c r="I34" s="4" t="s">
        <v>248</v>
      </c>
      <c r="J34" s="4" t="s">
        <v>248</v>
      </c>
      <c r="K34" s="4" t="s">
        <v>248</v>
      </c>
      <c r="L34" s="4" t="s">
        <v>248</v>
      </c>
      <c r="M34" s="4" t="s">
        <v>248</v>
      </c>
      <c r="N34" s="4" t="s">
        <v>248</v>
      </c>
      <c r="O34" s="4" t="s">
        <v>248</v>
      </c>
      <c r="P34" s="4" t="s">
        <v>248</v>
      </c>
      <c r="Q34" s="4" t="s">
        <v>248</v>
      </c>
      <c r="R34" s="4" t="s">
        <v>248</v>
      </c>
      <c r="S34" s="4" t="s">
        <v>248</v>
      </c>
      <c r="T34" s="4" t="s">
        <v>248</v>
      </c>
      <c r="U34" s="4" t="s">
        <v>248</v>
      </c>
      <c r="V34" s="4" t="s">
        <v>248</v>
      </c>
    </row>
    <row r="35" spans="1:22" ht="13.5">
      <c r="A35" s="6"/>
      <c r="B35" s="6"/>
      <c r="C35" s="5"/>
      <c r="D35" s="5"/>
      <c r="F35" s="4"/>
      <c r="G35" s="20"/>
      <c r="I35" s="4" t="s">
        <v>248</v>
      </c>
      <c r="J35" s="4" t="s">
        <v>248</v>
      </c>
      <c r="K35" s="4" t="s">
        <v>248</v>
      </c>
      <c r="L35" s="4" t="s">
        <v>248</v>
      </c>
      <c r="M35" s="4" t="s">
        <v>248</v>
      </c>
      <c r="N35" s="4" t="s">
        <v>248</v>
      </c>
      <c r="O35" s="4" t="s">
        <v>248</v>
      </c>
      <c r="P35" s="4" t="s">
        <v>248</v>
      </c>
      <c r="Q35" s="4" t="s">
        <v>248</v>
      </c>
      <c r="R35" s="4" t="s">
        <v>248</v>
      </c>
      <c r="S35" s="4" t="s">
        <v>248</v>
      </c>
      <c r="T35" s="4" t="s">
        <v>248</v>
      </c>
      <c r="U35" s="4" t="s">
        <v>248</v>
      </c>
      <c r="V35" s="4" t="s">
        <v>248</v>
      </c>
    </row>
    <row r="36" spans="1:22" ht="13.5">
      <c r="A36" s="6"/>
      <c r="B36" s="6"/>
      <c r="C36" s="5"/>
      <c r="D36" s="5"/>
      <c r="F36" s="4"/>
      <c r="G36" s="20"/>
      <c r="I36" s="4" t="s">
        <v>248</v>
      </c>
      <c r="J36" s="4" t="s">
        <v>248</v>
      </c>
      <c r="K36" s="4" t="s">
        <v>248</v>
      </c>
      <c r="L36" s="4" t="s">
        <v>248</v>
      </c>
      <c r="M36" s="4" t="s">
        <v>248</v>
      </c>
      <c r="N36" s="4" t="s">
        <v>248</v>
      </c>
      <c r="O36" s="4" t="s">
        <v>248</v>
      </c>
      <c r="P36" s="4" t="s">
        <v>248</v>
      </c>
      <c r="Q36" s="4" t="s">
        <v>248</v>
      </c>
      <c r="R36" s="4" t="s">
        <v>248</v>
      </c>
      <c r="S36" s="4" t="s">
        <v>248</v>
      </c>
      <c r="T36" s="4" t="s">
        <v>248</v>
      </c>
      <c r="U36" s="4" t="s">
        <v>248</v>
      </c>
      <c r="V36" s="4" t="s">
        <v>248</v>
      </c>
    </row>
    <row r="37" spans="1:22" ht="13.5">
      <c r="A37" s="6"/>
      <c r="B37" s="6"/>
      <c r="C37" s="5"/>
      <c r="D37" s="5"/>
      <c r="F37" s="4"/>
      <c r="G37" s="20"/>
      <c r="I37" s="4" t="s">
        <v>248</v>
      </c>
      <c r="J37" s="4" t="s">
        <v>248</v>
      </c>
      <c r="K37" s="4" t="s">
        <v>248</v>
      </c>
      <c r="L37" s="4" t="s">
        <v>248</v>
      </c>
      <c r="M37" s="4" t="s">
        <v>248</v>
      </c>
      <c r="N37" s="4" t="s">
        <v>248</v>
      </c>
      <c r="O37" s="4" t="s">
        <v>248</v>
      </c>
      <c r="P37" s="4" t="s">
        <v>248</v>
      </c>
      <c r="Q37" s="4" t="s">
        <v>248</v>
      </c>
      <c r="R37" s="4" t="s">
        <v>248</v>
      </c>
      <c r="S37" s="4" t="s">
        <v>248</v>
      </c>
      <c r="T37" s="4" t="s">
        <v>248</v>
      </c>
      <c r="U37" s="4" t="s">
        <v>248</v>
      </c>
      <c r="V37" s="4" t="s">
        <v>248</v>
      </c>
    </row>
    <row r="40" spans="1:7" ht="13.5">
      <c r="A40" s="3"/>
      <c r="B40" s="3"/>
      <c r="C40" s="3"/>
      <c r="D40" s="3"/>
      <c r="F40" t="s">
        <v>235</v>
      </c>
      <c r="G40" t="s">
        <v>236</v>
      </c>
    </row>
    <row r="41" spans="1:22" ht="13.5">
      <c r="A41" s="6" t="str">
        <f aca="true" t="shared" si="1" ref="A41:C56">A5</f>
        <v>ＧＫ</v>
      </c>
      <c r="B41" s="6">
        <f t="shared" si="1"/>
        <v>59</v>
      </c>
      <c r="C41" s="5" t="str">
        <f t="shared" si="1"/>
        <v>相沢　ちとせ</v>
      </c>
      <c r="D41" s="5">
        <f aca="true" t="shared" si="2" ref="D41:D63">D5</f>
        <v>759</v>
      </c>
      <c r="F41" s="4">
        <f>IF(SUM(I41:V41)=0,"",SUM(I41:V41))</f>
        <v>180</v>
      </c>
      <c r="G41" s="4">
        <f>IF(COUNT(I41:V41)=0,"",COUNT(I41:V41))</f>
        <v>2</v>
      </c>
      <c r="I41" s="4" t="s">
        <v>248</v>
      </c>
      <c r="J41" s="4" t="s">
        <v>248</v>
      </c>
      <c r="K41" s="4" t="s">
        <v>248</v>
      </c>
      <c r="L41" s="4" t="s">
        <v>248</v>
      </c>
      <c r="M41" s="4">
        <v>90</v>
      </c>
      <c r="N41" s="4" t="s">
        <v>248</v>
      </c>
      <c r="O41" s="4">
        <v>90</v>
      </c>
      <c r="P41" s="4" t="s">
        <v>248</v>
      </c>
      <c r="Q41" s="4" t="s">
        <v>248</v>
      </c>
      <c r="R41" s="4" t="s">
        <v>248</v>
      </c>
      <c r="S41" s="4" t="s">
        <v>248</v>
      </c>
      <c r="T41" s="4" t="s">
        <v>248</v>
      </c>
      <c r="U41" s="4" t="s">
        <v>248</v>
      </c>
      <c r="V41" s="4" t="s">
        <v>248</v>
      </c>
    </row>
    <row r="42" spans="1:22" ht="13.5">
      <c r="A42" s="6" t="str">
        <f t="shared" si="1"/>
        <v>ＧＫ</v>
      </c>
      <c r="B42" s="6">
        <f t="shared" si="1"/>
        <v>2</v>
      </c>
      <c r="C42" s="5" t="str">
        <f t="shared" si="1"/>
        <v>本田　飛鳥</v>
      </c>
      <c r="D42" s="5">
        <f t="shared" si="2"/>
        <v>702</v>
      </c>
      <c r="F42" s="4">
        <f aca="true" t="shared" si="3" ref="F42:F63">IF(SUM(I42:V42)=0,"",SUM(I42:V42))</f>
        <v>90</v>
      </c>
      <c r="G42" s="4">
        <f aca="true" t="shared" si="4" ref="G42:G63">IF(COUNT(I42:V42)=0,"",COUNT(I42:V42))</f>
        <v>1</v>
      </c>
      <c r="I42" s="4" t="s">
        <v>248</v>
      </c>
      <c r="J42" s="4" t="s">
        <v>248</v>
      </c>
      <c r="K42" s="4" t="s">
        <v>248</v>
      </c>
      <c r="L42" s="4" t="s">
        <v>248</v>
      </c>
      <c r="M42" s="4" t="s">
        <v>248</v>
      </c>
      <c r="N42" s="4" t="s">
        <v>248</v>
      </c>
      <c r="O42" s="4" t="s">
        <v>248</v>
      </c>
      <c r="P42" s="4" t="s">
        <v>248</v>
      </c>
      <c r="Q42" s="4" t="s">
        <v>248</v>
      </c>
      <c r="R42" s="4">
        <v>90</v>
      </c>
      <c r="S42" s="4" t="s">
        <v>248</v>
      </c>
      <c r="T42" s="4" t="s">
        <v>248</v>
      </c>
      <c r="U42" s="4" t="s">
        <v>248</v>
      </c>
      <c r="V42" s="4" t="s">
        <v>248</v>
      </c>
    </row>
    <row r="43" spans="1:22" ht="13.5">
      <c r="A43" s="6" t="str">
        <f t="shared" si="1"/>
        <v>ＧＫ</v>
      </c>
      <c r="B43" s="6">
        <f t="shared" si="1"/>
        <v>30</v>
      </c>
      <c r="C43" s="5" t="str">
        <f t="shared" si="1"/>
        <v>速水　静香</v>
      </c>
      <c r="D43" s="5">
        <f t="shared" si="2"/>
        <v>730</v>
      </c>
      <c r="F43" s="4">
        <f t="shared" si="3"/>
        <v>990</v>
      </c>
      <c r="G43" s="4">
        <f t="shared" si="4"/>
        <v>11</v>
      </c>
      <c r="I43" s="4">
        <v>90</v>
      </c>
      <c r="J43" s="4">
        <v>90</v>
      </c>
      <c r="K43" s="4">
        <v>90</v>
      </c>
      <c r="L43" s="4">
        <v>90</v>
      </c>
      <c r="M43" s="4" t="s">
        <v>248</v>
      </c>
      <c r="N43" s="4">
        <v>90</v>
      </c>
      <c r="O43" s="4" t="s">
        <v>248</v>
      </c>
      <c r="P43" s="4">
        <v>90</v>
      </c>
      <c r="Q43" s="4">
        <v>90</v>
      </c>
      <c r="R43" s="4" t="s">
        <v>248</v>
      </c>
      <c r="S43" s="4">
        <v>90</v>
      </c>
      <c r="T43" s="4">
        <v>90</v>
      </c>
      <c r="U43" s="4">
        <v>90</v>
      </c>
      <c r="V43" s="4">
        <v>90</v>
      </c>
    </row>
    <row r="44" spans="1:22" ht="13.5">
      <c r="A44" s="1" t="str">
        <f t="shared" si="1"/>
        <v>ＳＷ</v>
      </c>
      <c r="B44" s="1">
        <f t="shared" si="1"/>
        <v>88</v>
      </c>
      <c r="C44" s="10" t="str">
        <f t="shared" si="1"/>
        <v>新堂　環</v>
      </c>
      <c r="D44" s="10">
        <f t="shared" si="2"/>
        <v>788</v>
      </c>
      <c r="F44" s="4">
        <f t="shared" si="3"/>
        <v>928</v>
      </c>
      <c r="G44" s="4">
        <f t="shared" si="4"/>
        <v>12</v>
      </c>
      <c r="I44" s="4">
        <v>71</v>
      </c>
      <c r="J44" s="4">
        <v>90</v>
      </c>
      <c r="K44" s="4">
        <v>90</v>
      </c>
      <c r="L44" s="4">
        <v>67</v>
      </c>
      <c r="M44" s="4">
        <v>90</v>
      </c>
      <c r="N44" s="4">
        <v>90</v>
      </c>
      <c r="O44" s="4">
        <v>90</v>
      </c>
      <c r="P44" s="4">
        <v>90</v>
      </c>
      <c r="Q44" s="4">
        <v>90</v>
      </c>
      <c r="R44" s="4" t="s">
        <v>248</v>
      </c>
      <c r="S44" s="4">
        <v>40</v>
      </c>
      <c r="T44" s="4">
        <v>30</v>
      </c>
      <c r="U44" s="4" t="s">
        <v>248</v>
      </c>
      <c r="V44" s="4">
        <v>90</v>
      </c>
    </row>
    <row r="45" spans="1:22" ht="13.5">
      <c r="A45" s="1" t="str">
        <f t="shared" si="1"/>
        <v>ＳＷ</v>
      </c>
      <c r="B45" s="1">
        <f t="shared" si="1"/>
        <v>20</v>
      </c>
      <c r="C45" s="10" t="str">
        <f t="shared" si="1"/>
        <v>麻生　華澄</v>
      </c>
      <c r="D45" s="10">
        <f t="shared" si="2"/>
        <v>720</v>
      </c>
      <c r="F45" s="4">
        <f t="shared" si="3"/>
        <v>732</v>
      </c>
      <c r="G45" s="4">
        <f t="shared" si="4"/>
        <v>9</v>
      </c>
      <c r="I45" s="4">
        <v>90</v>
      </c>
      <c r="J45" s="4">
        <v>23</v>
      </c>
      <c r="K45" s="4">
        <v>90</v>
      </c>
      <c r="L45" s="4">
        <v>90</v>
      </c>
      <c r="M45" s="4">
        <v>90</v>
      </c>
      <c r="N45" s="4" t="s">
        <v>248</v>
      </c>
      <c r="O45" s="4" t="s">
        <v>248</v>
      </c>
      <c r="P45" s="4">
        <v>90</v>
      </c>
      <c r="Q45" s="4" t="s">
        <v>248</v>
      </c>
      <c r="R45" s="4">
        <v>90</v>
      </c>
      <c r="S45" s="4">
        <v>79</v>
      </c>
      <c r="T45" s="4" t="s">
        <v>248</v>
      </c>
      <c r="U45" s="4">
        <v>90</v>
      </c>
      <c r="V45" s="4" t="s">
        <v>248</v>
      </c>
    </row>
    <row r="46" spans="1:22" ht="13.5">
      <c r="A46" s="1" t="str">
        <f t="shared" si="1"/>
        <v>ＣＢ</v>
      </c>
      <c r="B46" s="1">
        <f t="shared" si="1"/>
        <v>13</v>
      </c>
      <c r="C46" s="10" t="str">
        <f t="shared" si="1"/>
        <v>和泉　恭子</v>
      </c>
      <c r="D46" s="10">
        <f t="shared" si="2"/>
        <v>713</v>
      </c>
      <c r="F46" s="4">
        <f t="shared" si="3"/>
        <v>109</v>
      </c>
      <c r="G46" s="4">
        <f t="shared" si="4"/>
        <v>4</v>
      </c>
      <c r="I46" s="4">
        <v>23</v>
      </c>
      <c r="J46" s="4" t="s">
        <v>248</v>
      </c>
      <c r="K46" s="4" t="s">
        <v>248</v>
      </c>
      <c r="L46" s="4" t="s">
        <v>248</v>
      </c>
      <c r="M46" s="4" t="s">
        <v>248</v>
      </c>
      <c r="N46" s="4" t="s">
        <v>248</v>
      </c>
      <c r="O46" s="4" t="s">
        <v>248</v>
      </c>
      <c r="P46" s="4" t="s">
        <v>248</v>
      </c>
      <c r="Q46" s="4" t="s">
        <v>248</v>
      </c>
      <c r="R46" s="4" t="s">
        <v>248</v>
      </c>
      <c r="S46" s="4">
        <v>34</v>
      </c>
      <c r="T46" s="4">
        <v>24</v>
      </c>
      <c r="U46" s="4" t="s">
        <v>248</v>
      </c>
      <c r="V46" s="4">
        <v>28</v>
      </c>
    </row>
    <row r="47" spans="1:22" ht="13.5">
      <c r="A47" s="1" t="str">
        <f t="shared" si="1"/>
        <v>ＣＢ</v>
      </c>
      <c r="B47" s="1">
        <f t="shared" si="1"/>
        <v>11</v>
      </c>
      <c r="C47" s="10" t="str">
        <f t="shared" si="1"/>
        <v>寿　美幸</v>
      </c>
      <c r="D47" s="10">
        <f t="shared" si="2"/>
        <v>711</v>
      </c>
      <c r="F47" s="4">
        <f t="shared" si="3"/>
        <v>653</v>
      </c>
      <c r="G47" s="4">
        <f t="shared" si="4"/>
        <v>8</v>
      </c>
      <c r="I47" s="4">
        <v>90</v>
      </c>
      <c r="J47" s="4" t="s">
        <v>248</v>
      </c>
      <c r="K47" s="4">
        <v>90</v>
      </c>
      <c r="L47" s="4">
        <v>23</v>
      </c>
      <c r="M47" s="4" t="s">
        <v>248</v>
      </c>
      <c r="N47" s="4">
        <v>90</v>
      </c>
      <c r="O47" s="4" t="s">
        <v>248</v>
      </c>
      <c r="P47" s="4" t="s">
        <v>248</v>
      </c>
      <c r="Q47" s="4" t="s">
        <v>248</v>
      </c>
      <c r="R47" s="4">
        <v>90</v>
      </c>
      <c r="S47" s="4">
        <v>90</v>
      </c>
      <c r="T47" s="4">
        <v>90</v>
      </c>
      <c r="U47" s="4" t="s">
        <v>248</v>
      </c>
      <c r="V47" s="4">
        <v>90</v>
      </c>
    </row>
    <row r="48" spans="1:22" ht="13.5">
      <c r="A48" s="1" t="str">
        <f t="shared" si="1"/>
        <v>ＳＢ</v>
      </c>
      <c r="B48" s="1">
        <f t="shared" si="1"/>
        <v>73</v>
      </c>
      <c r="C48" s="10" t="str">
        <f t="shared" si="1"/>
        <v>野咲　すみれ</v>
      </c>
      <c r="D48" s="10">
        <f t="shared" si="2"/>
        <v>773</v>
      </c>
      <c r="F48" s="4">
        <f t="shared" si="3"/>
        <v>772</v>
      </c>
      <c r="G48" s="4">
        <f t="shared" si="4"/>
        <v>11</v>
      </c>
      <c r="I48" s="4">
        <v>67</v>
      </c>
      <c r="J48" s="4">
        <v>67</v>
      </c>
      <c r="K48" s="4">
        <v>90</v>
      </c>
      <c r="L48" s="4" t="s">
        <v>248</v>
      </c>
      <c r="M48" s="4">
        <v>28</v>
      </c>
      <c r="N48" s="4">
        <v>20</v>
      </c>
      <c r="O48" s="4">
        <v>90</v>
      </c>
      <c r="P48" s="4" t="s">
        <v>248</v>
      </c>
      <c r="Q48" s="4">
        <v>90</v>
      </c>
      <c r="R48" s="4">
        <v>90</v>
      </c>
      <c r="S48" s="4">
        <v>50</v>
      </c>
      <c r="T48" s="4">
        <v>90</v>
      </c>
      <c r="U48" s="4">
        <v>90</v>
      </c>
      <c r="V48" s="4" t="s">
        <v>248</v>
      </c>
    </row>
    <row r="49" spans="1:22" ht="13.5">
      <c r="A49" s="1" t="str">
        <f t="shared" si="1"/>
        <v>ＳＢ</v>
      </c>
      <c r="B49" s="1">
        <f t="shared" si="1"/>
        <v>86</v>
      </c>
      <c r="C49" s="10" t="str">
        <f t="shared" si="1"/>
        <v>赤井　ほむら</v>
      </c>
      <c r="D49" s="10">
        <f t="shared" si="2"/>
        <v>786</v>
      </c>
      <c r="F49" s="4">
        <f t="shared" si="3"/>
        <v>932</v>
      </c>
      <c r="G49" s="4">
        <f t="shared" si="4"/>
        <v>12</v>
      </c>
      <c r="I49" s="4">
        <v>90</v>
      </c>
      <c r="J49" s="4">
        <v>90</v>
      </c>
      <c r="K49" s="4">
        <v>90</v>
      </c>
      <c r="L49" s="4" t="s">
        <v>248</v>
      </c>
      <c r="M49" s="4">
        <v>29</v>
      </c>
      <c r="N49" s="4">
        <v>90</v>
      </c>
      <c r="O49" s="4">
        <v>67</v>
      </c>
      <c r="P49" s="4" t="s">
        <v>248</v>
      </c>
      <c r="Q49" s="4">
        <v>90</v>
      </c>
      <c r="R49" s="4">
        <v>26</v>
      </c>
      <c r="S49" s="4">
        <v>90</v>
      </c>
      <c r="T49" s="4">
        <v>90</v>
      </c>
      <c r="U49" s="4">
        <v>90</v>
      </c>
      <c r="V49" s="4">
        <v>90</v>
      </c>
    </row>
    <row r="50" spans="1:22" ht="13.5">
      <c r="A50" s="8" t="str">
        <f t="shared" si="1"/>
        <v>ＤＭＦ</v>
      </c>
      <c r="B50" s="8">
        <f t="shared" si="1"/>
        <v>83</v>
      </c>
      <c r="C50" s="11" t="str">
        <f t="shared" si="1"/>
        <v>御田　万理</v>
      </c>
      <c r="D50" s="11">
        <f t="shared" si="2"/>
        <v>783</v>
      </c>
      <c r="F50" s="4">
        <f t="shared" si="3"/>
        <v>759</v>
      </c>
      <c r="G50" s="4">
        <f t="shared" si="4"/>
        <v>10</v>
      </c>
      <c r="I50" s="4" t="s">
        <v>248</v>
      </c>
      <c r="J50" s="4">
        <v>67</v>
      </c>
      <c r="K50" s="4" t="s">
        <v>248</v>
      </c>
      <c r="L50" s="4">
        <v>71</v>
      </c>
      <c r="M50" s="4">
        <v>90</v>
      </c>
      <c r="N50" s="4">
        <v>26</v>
      </c>
      <c r="O50" s="4" t="s">
        <v>248</v>
      </c>
      <c r="P50" s="4">
        <v>90</v>
      </c>
      <c r="Q50" s="4">
        <v>77</v>
      </c>
      <c r="R50" s="4">
        <v>90</v>
      </c>
      <c r="S50" s="4" t="s">
        <v>248</v>
      </c>
      <c r="T50" s="4">
        <v>90</v>
      </c>
      <c r="U50" s="4">
        <v>68</v>
      </c>
      <c r="V50" s="4">
        <v>90</v>
      </c>
    </row>
    <row r="51" spans="1:22" ht="13.5">
      <c r="A51" s="8" t="str">
        <f t="shared" si="1"/>
        <v>ＤＭＦ</v>
      </c>
      <c r="B51" s="8">
        <f t="shared" si="1"/>
        <v>93</v>
      </c>
      <c r="C51" s="11" t="str">
        <f t="shared" si="1"/>
        <v>早乙女　優美</v>
      </c>
      <c r="D51" s="11">
        <f t="shared" si="2"/>
        <v>793</v>
      </c>
      <c r="F51" s="4">
        <f t="shared" si="3"/>
        <v>966</v>
      </c>
      <c r="G51" s="4">
        <f t="shared" si="4"/>
        <v>13</v>
      </c>
      <c r="I51" s="4">
        <v>90</v>
      </c>
      <c r="J51" s="4">
        <v>90</v>
      </c>
      <c r="K51" s="4">
        <v>90</v>
      </c>
      <c r="L51" s="4">
        <v>90</v>
      </c>
      <c r="M51" s="4">
        <v>90</v>
      </c>
      <c r="N51" s="4">
        <v>64</v>
      </c>
      <c r="O51" s="4">
        <v>90</v>
      </c>
      <c r="P51" s="4">
        <v>90</v>
      </c>
      <c r="Q51" s="4">
        <v>90</v>
      </c>
      <c r="R51" s="4">
        <v>59</v>
      </c>
      <c r="S51" s="4">
        <v>11</v>
      </c>
      <c r="T51" s="4" t="s">
        <v>248</v>
      </c>
      <c r="U51" s="4">
        <v>22</v>
      </c>
      <c r="V51" s="4">
        <v>90</v>
      </c>
    </row>
    <row r="52" spans="1:22" ht="13.5">
      <c r="A52" s="8" t="str">
        <f t="shared" si="1"/>
        <v>ＣＭＦ</v>
      </c>
      <c r="B52" s="8">
        <f t="shared" si="1"/>
        <v>81</v>
      </c>
      <c r="C52" s="11" t="str">
        <f t="shared" si="1"/>
        <v>伊集院　メイ</v>
      </c>
      <c r="D52" s="11">
        <f t="shared" si="2"/>
        <v>781</v>
      </c>
      <c r="F52" s="4">
        <f t="shared" si="3"/>
        <v>343</v>
      </c>
      <c r="G52" s="4">
        <f t="shared" si="4"/>
        <v>7</v>
      </c>
      <c r="I52" s="4">
        <v>23</v>
      </c>
      <c r="J52" s="4">
        <v>13</v>
      </c>
      <c r="K52" s="4">
        <v>85</v>
      </c>
      <c r="L52" s="4" t="s">
        <v>248</v>
      </c>
      <c r="M52" s="4" t="s">
        <v>248</v>
      </c>
      <c r="N52" s="4">
        <v>24</v>
      </c>
      <c r="O52" s="4" t="s">
        <v>248</v>
      </c>
      <c r="P52" s="4" t="s">
        <v>248</v>
      </c>
      <c r="Q52" s="4" t="s">
        <v>248</v>
      </c>
      <c r="R52" s="4">
        <v>18</v>
      </c>
      <c r="S52" s="4" t="s">
        <v>248</v>
      </c>
      <c r="T52" s="4">
        <v>90</v>
      </c>
      <c r="U52" s="4">
        <v>90</v>
      </c>
      <c r="V52" s="4" t="s">
        <v>248</v>
      </c>
    </row>
    <row r="53" spans="1:22" ht="13.5">
      <c r="A53" s="8" t="str">
        <f t="shared" si="1"/>
        <v>ＣＭＦ</v>
      </c>
      <c r="B53" s="8">
        <f t="shared" si="1"/>
        <v>55</v>
      </c>
      <c r="C53" s="11" t="str">
        <f t="shared" si="1"/>
        <v>難波　花梨</v>
      </c>
      <c r="D53" s="11">
        <f t="shared" si="2"/>
        <v>755</v>
      </c>
      <c r="F53" s="4">
        <f t="shared" si="3"/>
        <v>943</v>
      </c>
      <c r="G53" s="4">
        <f t="shared" si="4"/>
        <v>12</v>
      </c>
      <c r="I53" s="4">
        <v>90</v>
      </c>
      <c r="J53" s="4">
        <v>90</v>
      </c>
      <c r="K53" s="4">
        <v>90</v>
      </c>
      <c r="L53" s="4">
        <v>90</v>
      </c>
      <c r="M53" s="4">
        <v>90</v>
      </c>
      <c r="N53" s="4">
        <v>66</v>
      </c>
      <c r="O53" s="4">
        <v>90</v>
      </c>
      <c r="P53" s="4">
        <v>90</v>
      </c>
      <c r="Q53" s="4">
        <v>90</v>
      </c>
      <c r="R53" s="4" t="s">
        <v>248</v>
      </c>
      <c r="S53" s="4">
        <v>90</v>
      </c>
      <c r="T53" s="4">
        <v>66</v>
      </c>
      <c r="U53" s="4" t="s">
        <v>248</v>
      </c>
      <c r="V53" s="4">
        <v>1</v>
      </c>
    </row>
    <row r="54" spans="1:22" ht="13.5">
      <c r="A54" s="8" t="str">
        <f t="shared" si="1"/>
        <v>ＷＢ</v>
      </c>
      <c r="B54" s="8">
        <f t="shared" si="1"/>
        <v>35</v>
      </c>
      <c r="C54" s="11" t="str">
        <f t="shared" si="1"/>
        <v>九段下　舞佳</v>
      </c>
      <c r="D54" s="11">
        <f t="shared" si="2"/>
        <v>735</v>
      </c>
      <c r="F54" s="4">
        <f t="shared" si="3"/>
        <v>734</v>
      </c>
      <c r="G54" s="4">
        <f t="shared" si="4"/>
        <v>11</v>
      </c>
      <c r="I54" s="4" t="s">
        <v>248</v>
      </c>
      <c r="J54" s="4">
        <v>23</v>
      </c>
      <c r="K54" s="4" t="s">
        <v>248</v>
      </c>
      <c r="L54" s="4">
        <v>90</v>
      </c>
      <c r="M54" s="4">
        <v>61</v>
      </c>
      <c r="N54" s="4">
        <v>90</v>
      </c>
      <c r="O54" s="4">
        <v>23</v>
      </c>
      <c r="P54" s="4">
        <v>90</v>
      </c>
      <c r="Q54" s="4" t="s">
        <v>248</v>
      </c>
      <c r="R54" s="4">
        <v>64</v>
      </c>
      <c r="S54" s="4">
        <v>90</v>
      </c>
      <c r="T54" s="4">
        <v>60</v>
      </c>
      <c r="U54" s="4">
        <v>90</v>
      </c>
      <c r="V54" s="4">
        <v>53</v>
      </c>
    </row>
    <row r="55" spans="1:22" ht="13.5">
      <c r="A55" s="8" t="str">
        <f t="shared" si="1"/>
        <v>ＳＭＦ</v>
      </c>
      <c r="B55" s="8">
        <f t="shared" si="1"/>
        <v>80</v>
      </c>
      <c r="C55" s="11" t="str">
        <f t="shared" si="1"/>
        <v>白雪　真帆</v>
      </c>
      <c r="D55" s="11">
        <f t="shared" si="2"/>
        <v>780</v>
      </c>
      <c r="F55" s="4">
        <f t="shared" si="3"/>
        <v>391</v>
      </c>
      <c r="G55" s="4">
        <f t="shared" si="4"/>
        <v>6</v>
      </c>
      <c r="I55" s="4" t="s">
        <v>248</v>
      </c>
      <c r="J55" s="4" t="s">
        <v>248</v>
      </c>
      <c r="K55" s="4" t="s">
        <v>248</v>
      </c>
      <c r="L55" s="4" t="s">
        <v>248</v>
      </c>
      <c r="M55" s="4">
        <v>62</v>
      </c>
      <c r="N55" s="4">
        <v>70</v>
      </c>
      <c r="O55" s="4">
        <v>51</v>
      </c>
      <c r="P55" s="4" t="s">
        <v>248</v>
      </c>
      <c r="Q55" s="4" t="s">
        <v>248</v>
      </c>
      <c r="R55" s="4">
        <v>90</v>
      </c>
      <c r="S55" s="4">
        <v>56</v>
      </c>
      <c r="T55" s="4" t="s">
        <v>248</v>
      </c>
      <c r="U55" s="4" t="s">
        <v>248</v>
      </c>
      <c r="V55" s="4">
        <v>62</v>
      </c>
    </row>
    <row r="56" spans="1:22" ht="13.5">
      <c r="A56" s="8" t="str">
        <f t="shared" si="1"/>
        <v>ＳＭＦ</v>
      </c>
      <c r="B56" s="8">
        <f t="shared" si="1"/>
        <v>85</v>
      </c>
      <c r="C56" s="11" t="str">
        <f t="shared" si="1"/>
        <v>朝日奈　夕子</v>
      </c>
      <c r="D56" s="11">
        <f t="shared" si="2"/>
        <v>785</v>
      </c>
      <c r="F56" s="4">
        <f t="shared" si="3"/>
        <v>321</v>
      </c>
      <c r="G56" s="4">
        <f t="shared" si="4"/>
        <v>5</v>
      </c>
      <c r="I56" s="4" t="s">
        <v>248</v>
      </c>
      <c r="J56" s="4" t="s">
        <v>248</v>
      </c>
      <c r="K56" s="4" t="s">
        <v>248</v>
      </c>
      <c r="L56" s="4">
        <v>90</v>
      </c>
      <c r="M56" s="4" t="s">
        <v>248</v>
      </c>
      <c r="N56" s="4" t="s">
        <v>248</v>
      </c>
      <c r="O56" s="4">
        <v>39</v>
      </c>
      <c r="P56" s="4" t="s">
        <v>248</v>
      </c>
      <c r="Q56" s="4" t="s">
        <v>248</v>
      </c>
      <c r="R56" s="4" t="s">
        <v>248</v>
      </c>
      <c r="S56" s="4" t="s">
        <v>248</v>
      </c>
      <c r="T56" s="4">
        <v>66</v>
      </c>
      <c r="U56" s="4">
        <v>90</v>
      </c>
      <c r="V56" s="4">
        <v>36</v>
      </c>
    </row>
    <row r="57" spans="1:22" ht="13.5">
      <c r="A57" s="8" t="str">
        <f aca="true" t="shared" si="5" ref="A57:C63">A21</f>
        <v>ＯＭＦ</v>
      </c>
      <c r="B57" s="8">
        <f t="shared" si="5"/>
        <v>7</v>
      </c>
      <c r="C57" s="11" t="str">
        <f t="shared" si="5"/>
        <v>一文字　茜</v>
      </c>
      <c r="D57" s="11">
        <f t="shared" si="2"/>
        <v>707</v>
      </c>
      <c r="F57" s="4">
        <f t="shared" si="3"/>
        <v>1049</v>
      </c>
      <c r="G57" s="4">
        <f t="shared" si="4"/>
        <v>13</v>
      </c>
      <c r="I57" s="4">
        <v>67</v>
      </c>
      <c r="J57" s="4">
        <v>77</v>
      </c>
      <c r="K57" s="4">
        <v>5</v>
      </c>
      <c r="L57" s="4">
        <v>90</v>
      </c>
      <c r="M57" s="4">
        <v>90</v>
      </c>
      <c r="N57" s="4">
        <v>90</v>
      </c>
      <c r="O57" s="4">
        <v>90</v>
      </c>
      <c r="P57" s="4">
        <v>90</v>
      </c>
      <c r="Q57" s="4">
        <v>90</v>
      </c>
      <c r="R57" s="4">
        <v>90</v>
      </c>
      <c r="S57" s="4">
        <v>90</v>
      </c>
      <c r="T57" s="4" t="s">
        <v>248</v>
      </c>
      <c r="U57" s="4">
        <v>90</v>
      </c>
      <c r="V57" s="4">
        <v>90</v>
      </c>
    </row>
    <row r="58" spans="1:22" ht="13.5">
      <c r="A58" s="2" t="str">
        <f t="shared" si="5"/>
        <v>ＷＦ</v>
      </c>
      <c r="B58" s="2">
        <f t="shared" si="5"/>
        <v>37</v>
      </c>
      <c r="C58" s="12" t="str">
        <f t="shared" si="5"/>
        <v>来栖　魅那美</v>
      </c>
      <c r="D58" s="12">
        <f t="shared" si="2"/>
        <v>737</v>
      </c>
      <c r="F58" s="4">
        <f t="shared" si="3"/>
        <v>940</v>
      </c>
      <c r="G58" s="4">
        <f t="shared" si="4"/>
        <v>13</v>
      </c>
      <c r="I58" s="4">
        <v>90</v>
      </c>
      <c r="J58" s="4">
        <v>90</v>
      </c>
      <c r="K58" s="4">
        <v>61</v>
      </c>
      <c r="L58" s="4">
        <v>90</v>
      </c>
      <c r="M58" s="4">
        <v>90</v>
      </c>
      <c r="N58" s="4">
        <v>90</v>
      </c>
      <c r="O58" s="4">
        <v>64</v>
      </c>
      <c r="P58" s="4">
        <v>66</v>
      </c>
      <c r="Q58" s="4">
        <v>90</v>
      </c>
      <c r="R58" s="4">
        <v>13</v>
      </c>
      <c r="S58" s="4">
        <v>90</v>
      </c>
      <c r="T58" s="4" t="s">
        <v>248</v>
      </c>
      <c r="U58" s="4">
        <v>16</v>
      </c>
      <c r="V58" s="4">
        <v>90</v>
      </c>
    </row>
    <row r="59" spans="1:22" ht="13.5">
      <c r="A59" s="2" t="str">
        <f t="shared" si="5"/>
        <v>ＷＦ</v>
      </c>
      <c r="B59" s="2">
        <f t="shared" si="5"/>
        <v>74</v>
      </c>
      <c r="C59" s="12" t="str">
        <f t="shared" si="5"/>
        <v>鬼澤　日向</v>
      </c>
      <c r="D59" s="12">
        <f t="shared" si="2"/>
        <v>774</v>
      </c>
      <c r="F59" s="4">
        <f t="shared" si="3"/>
        <v>833</v>
      </c>
      <c r="G59" s="4">
        <f t="shared" si="4"/>
        <v>11</v>
      </c>
      <c r="I59" s="4">
        <v>90</v>
      </c>
      <c r="J59" s="4">
        <v>90</v>
      </c>
      <c r="K59" s="4">
        <v>61</v>
      </c>
      <c r="L59" s="4">
        <v>53</v>
      </c>
      <c r="M59" s="4">
        <v>62</v>
      </c>
      <c r="N59" s="4">
        <v>90</v>
      </c>
      <c r="O59" s="4">
        <v>90</v>
      </c>
      <c r="P59" s="4">
        <v>63</v>
      </c>
      <c r="Q59" s="4">
        <v>54</v>
      </c>
      <c r="R59" s="4" t="s">
        <v>248</v>
      </c>
      <c r="S59" s="4">
        <v>90</v>
      </c>
      <c r="T59" s="4" t="s">
        <v>248</v>
      </c>
      <c r="U59" s="4" t="s">
        <v>248</v>
      </c>
      <c r="V59" s="4">
        <v>90</v>
      </c>
    </row>
    <row r="60" spans="1:22" ht="13.5">
      <c r="A60" s="2" t="str">
        <f t="shared" si="5"/>
        <v>ＳＴ</v>
      </c>
      <c r="B60" s="2">
        <f t="shared" si="5"/>
        <v>8</v>
      </c>
      <c r="C60" s="12" t="str">
        <f t="shared" si="5"/>
        <v>片桐　彩子</v>
      </c>
      <c r="D60" s="12">
        <f t="shared" si="2"/>
        <v>708</v>
      </c>
      <c r="F60" s="4">
        <f t="shared" si="3"/>
        <v>256</v>
      </c>
      <c r="G60" s="4">
        <f t="shared" si="4"/>
        <v>5</v>
      </c>
      <c r="I60" s="4" t="s">
        <v>248</v>
      </c>
      <c r="J60" s="4" t="s">
        <v>248</v>
      </c>
      <c r="K60" s="4">
        <v>29</v>
      </c>
      <c r="L60" s="4" t="s">
        <v>248</v>
      </c>
      <c r="M60" s="4" t="s">
        <v>248</v>
      </c>
      <c r="N60" s="4" t="s">
        <v>248</v>
      </c>
      <c r="O60" s="4" t="s">
        <v>248</v>
      </c>
      <c r="P60" s="4">
        <v>27</v>
      </c>
      <c r="Q60" s="4">
        <v>36</v>
      </c>
      <c r="R60" s="4" t="s">
        <v>248</v>
      </c>
      <c r="S60" s="4" t="s">
        <v>248</v>
      </c>
      <c r="T60" s="4">
        <v>90</v>
      </c>
      <c r="U60" s="4">
        <v>74</v>
      </c>
      <c r="V60" s="4" t="s">
        <v>248</v>
      </c>
    </row>
    <row r="61" spans="1:22" ht="13.5">
      <c r="A61" s="2" t="str">
        <f t="shared" si="5"/>
        <v>ＳＴ</v>
      </c>
      <c r="B61" s="2">
        <f t="shared" si="5"/>
        <v>99</v>
      </c>
      <c r="C61" s="12" t="str">
        <f t="shared" si="5"/>
        <v>渡井　かずみ</v>
      </c>
      <c r="D61" s="12">
        <f t="shared" si="2"/>
        <v>799</v>
      </c>
      <c r="F61" s="4">
        <f t="shared" si="3"/>
        <v>419</v>
      </c>
      <c r="G61" s="4">
        <f t="shared" si="4"/>
        <v>8</v>
      </c>
      <c r="I61" s="4">
        <v>19</v>
      </c>
      <c r="J61" s="4">
        <v>90</v>
      </c>
      <c r="K61" s="4" t="s">
        <v>248</v>
      </c>
      <c r="L61" s="4">
        <v>19</v>
      </c>
      <c r="M61" s="4" t="s">
        <v>248</v>
      </c>
      <c r="N61" s="4" t="s">
        <v>248</v>
      </c>
      <c r="O61" s="4">
        <v>90</v>
      </c>
      <c r="P61" s="4">
        <v>24</v>
      </c>
      <c r="Q61" s="4">
        <v>63</v>
      </c>
      <c r="R61" s="4">
        <v>90</v>
      </c>
      <c r="S61" s="4" t="s">
        <v>248</v>
      </c>
      <c r="T61" s="4">
        <v>24</v>
      </c>
      <c r="U61" s="4" t="s">
        <v>248</v>
      </c>
      <c r="V61" s="4" t="s">
        <v>248</v>
      </c>
    </row>
    <row r="62" spans="1:22" ht="13.5">
      <c r="A62" s="2" t="str">
        <f t="shared" si="5"/>
        <v>ＣＦ</v>
      </c>
      <c r="B62" s="2">
        <f t="shared" si="5"/>
        <v>22</v>
      </c>
      <c r="C62" s="12" t="str">
        <f t="shared" si="5"/>
        <v>川崎　忍</v>
      </c>
      <c r="D62" s="12">
        <f t="shared" si="2"/>
        <v>722</v>
      </c>
      <c r="F62" s="4">
        <f t="shared" si="3"/>
        <v>307</v>
      </c>
      <c r="G62" s="4">
        <f t="shared" si="4"/>
        <v>8</v>
      </c>
      <c r="I62" s="4" t="s">
        <v>248</v>
      </c>
      <c r="J62" s="4" t="s">
        <v>248</v>
      </c>
      <c r="K62" s="4">
        <v>29</v>
      </c>
      <c r="L62" s="4">
        <v>37</v>
      </c>
      <c r="M62" s="4">
        <v>28</v>
      </c>
      <c r="N62" s="4" t="s">
        <v>248</v>
      </c>
      <c r="O62" s="4">
        <v>26</v>
      </c>
      <c r="P62" s="4">
        <v>32</v>
      </c>
      <c r="Q62" s="4">
        <v>27</v>
      </c>
      <c r="R62" s="4">
        <v>90</v>
      </c>
      <c r="S62" s="4" t="s">
        <v>248</v>
      </c>
      <c r="T62" s="4" t="s">
        <v>248</v>
      </c>
      <c r="U62" s="4">
        <v>38</v>
      </c>
      <c r="V62" s="4" t="s">
        <v>248</v>
      </c>
    </row>
    <row r="63" spans="1:22" ht="13.5">
      <c r="A63" s="2" t="str">
        <f t="shared" si="5"/>
        <v>ＣＦ</v>
      </c>
      <c r="B63" s="2">
        <f t="shared" si="5"/>
        <v>67</v>
      </c>
      <c r="C63" s="12" t="str">
        <f t="shared" si="5"/>
        <v>紐緒　結奈</v>
      </c>
      <c r="D63" s="12">
        <f t="shared" si="2"/>
        <v>767</v>
      </c>
      <c r="F63" s="4">
        <f t="shared" si="3"/>
        <v>213</v>
      </c>
      <c r="G63" s="4">
        <f t="shared" si="4"/>
        <v>4</v>
      </c>
      <c r="I63" s="4" t="s">
        <v>248</v>
      </c>
      <c r="J63" s="4" t="s">
        <v>248</v>
      </c>
      <c r="K63" s="4" t="s">
        <v>248</v>
      </c>
      <c r="L63" s="4" t="s">
        <v>248</v>
      </c>
      <c r="M63" s="4" t="s">
        <v>248</v>
      </c>
      <c r="N63" s="4" t="s">
        <v>248</v>
      </c>
      <c r="O63" s="4" t="s">
        <v>248</v>
      </c>
      <c r="P63" s="4">
        <v>58</v>
      </c>
      <c r="Q63" s="4">
        <v>13</v>
      </c>
      <c r="R63" s="4" t="s">
        <v>248</v>
      </c>
      <c r="S63" s="4" t="s">
        <v>248</v>
      </c>
      <c r="T63" s="4">
        <v>90</v>
      </c>
      <c r="U63" s="4">
        <v>52</v>
      </c>
      <c r="V63" s="4" t="s">
        <v>248</v>
      </c>
    </row>
    <row r="64" spans="1:22" ht="13.5">
      <c r="A64" s="6"/>
      <c r="B64" s="6"/>
      <c r="C64" s="5"/>
      <c r="D64" s="5"/>
      <c r="F64" s="4"/>
      <c r="G64" s="4"/>
      <c r="I64" s="4" t="s">
        <v>248</v>
      </c>
      <c r="J64" s="4" t="s">
        <v>248</v>
      </c>
      <c r="K64" s="4" t="s">
        <v>248</v>
      </c>
      <c r="L64" s="4" t="s">
        <v>248</v>
      </c>
      <c r="M64" s="4" t="s">
        <v>248</v>
      </c>
      <c r="N64" s="4" t="s">
        <v>248</v>
      </c>
      <c r="O64" s="4" t="s">
        <v>248</v>
      </c>
      <c r="P64" s="4" t="s">
        <v>248</v>
      </c>
      <c r="Q64" s="4" t="s">
        <v>248</v>
      </c>
      <c r="R64" s="4" t="s">
        <v>248</v>
      </c>
      <c r="S64" s="4" t="s">
        <v>248</v>
      </c>
      <c r="T64" s="4" t="s">
        <v>248</v>
      </c>
      <c r="U64" s="4" t="s">
        <v>248</v>
      </c>
      <c r="V64" s="4" t="s">
        <v>248</v>
      </c>
    </row>
    <row r="65" spans="1:22" ht="13.5">
      <c r="A65" s="6"/>
      <c r="B65" s="6"/>
      <c r="C65" s="5"/>
      <c r="D65" s="5"/>
      <c r="F65" s="4"/>
      <c r="G65" s="4"/>
      <c r="I65" s="4" t="s">
        <v>248</v>
      </c>
      <c r="J65" s="4" t="s">
        <v>248</v>
      </c>
      <c r="K65" s="4" t="s">
        <v>248</v>
      </c>
      <c r="L65" s="4" t="s">
        <v>248</v>
      </c>
      <c r="M65" s="4" t="s">
        <v>248</v>
      </c>
      <c r="N65" s="4" t="s">
        <v>248</v>
      </c>
      <c r="O65" s="4" t="s">
        <v>248</v>
      </c>
      <c r="P65" s="4" t="s">
        <v>248</v>
      </c>
      <c r="Q65" s="4" t="s">
        <v>248</v>
      </c>
      <c r="R65" s="4" t="s">
        <v>248</v>
      </c>
      <c r="S65" s="4" t="s">
        <v>248</v>
      </c>
      <c r="T65" s="4" t="s">
        <v>248</v>
      </c>
      <c r="U65" s="4" t="s">
        <v>248</v>
      </c>
      <c r="V65" s="4" t="s">
        <v>248</v>
      </c>
    </row>
    <row r="66" spans="1:22" ht="13.5">
      <c r="A66" s="6"/>
      <c r="B66" s="6"/>
      <c r="C66" s="5"/>
      <c r="D66" s="5"/>
      <c r="F66" s="4"/>
      <c r="G66" s="4"/>
      <c r="I66" s="4" t="s">
        <v>248</v>
      </c>
      <c r="J66" s="4" t="s">
        <v>248</v>
      </c>
      <c r="K66" s="4" t="s">
        <v>248</v>
      </c>
      <c r="L66" s="4" t="s">
        <v>248</v>
      </c>
      <c r="M66" s="4" t="s">
        <v>248</v>
      </c>
      <c r="N66" s="4" t="s">
        <v>248</v>
      </c>
      <c r="O66" s="4" t="s">
        <v>248</v>
      </c>
      <c r="P66" s="4" t="s">
        <v>248</v>
      </c>
      <c r="Q66" s="4" t="s">
        <v>248</v>
      </c>
      <c r="R66" s="4" t="s">
        <v>248</v>
      </c>
      <c r="S66" s="4" t="s">
        <v>248</v>
      </c>
      <c r="T66" s="4" t="s">
        <v>248</v>
      </c>
      <c r="U66" s="4" t="s">
        <v>248</v>
      </c>
      <c r="V66" s="4" t="s">
        <v>248</v>
      </c>
    </row>
    <row r="67" spans="1:22" ht="13.5">
      <c r="A67" s="6"/>
      <c r="B67" s="6"/>
      <c r="C67" s="5"/>
      <c r="D67" s="5"/>
      <c r="F67" s="4"/>
      <c r="G67" s="4"/>
      <c r="I67" s="4" t="s">
        <v>248</v>
      </c>
      <c r="J67" s="4" t="s">
        <v>248</v>
      </c>
      <c r="K67" s="4" t="s">
        <v>248</v>
      </c>
      <c r="L67" s="4" t="s">
        <v>248</v>
      </c>
      <c r="M67" s="4" t="s">
        <v>248</v>
      </c>
      <c r="N67" s="4" t="s">
        <v>248</v>
      </c>
      <c r="O67" s="4" t="s">
        <v>248</v>
      </c>
      <c r="P67" s="4" t="s">
        <v>248</v>
      </c>
      <c r="Q67" s="4" t="s">
        <v>248</v>
      </c>
      <c r="R67" s="4" t="s">
        <v>248</v>
      </c>
      <c r="S67" s="4" t="s">
        <v>248</v>
      </c>
      <c r="T67" s="4" t="s">
        <v>248</v>
      </c>
      <c r="U67" s="4" t="s">
        <v>248</v>
      </c>
      <c r="V67" s="4" t="s">
        <v>248</v>
      </c>
    </row>
    <row r="68" spans="1:22" ht="13.5">
      <c r="A68" s="6"/>
      <c r="B68" s="6"/>
      <c r="C68" s="5"/>
      <c r="D68" s="5"/>
      <c r="F68" s="4"/>
      <c r="G68" s="4"/>
      <c r="I68" s="4" t="s">
        <v>248</v>
      </c>
      <c r="J68" s="4" t="s">
        <v>248</v>
      </c>
      <c r="K68" s="4" t="s">
        <v>248</v>
      </c>
      <c r="L68" s="4" t="s">
        <v>248</v>
      </c>
      <c r="M68" s="4" t="s">
        <v>248</v>
      </c>
      <c r="N68" s="4" t="s">
        <v>248</v>
      </c>
      <c r="O68" s="4" t="s">
        <v>248</v>
      </c>
      <c r="P68" s="4" t="s">
        <v>248</v>
      </c>
      <c r="Q68" s="4" t="s">
        <v>248</v>
      </c>
      <c r="R68" s="4" t="s">
        <v>248</v>
      </c>
      <c r="S68" s="4" t="s">
        <v>248</v>
      </c>
      <c r="T68" s="4" t="s">
        <v>248</v>
      </c>
      <c r="U68" s="4" t="s">
        <v>248</v>
      </c>
      <c r="V68" s="4" t="s">
        <v>248</v>
      </c>
    </row>
    <row r="69" spans="1:22" ht="13.5">
      <c r="A69" s="6"/>
      <c r="B69" s="6"/>
      <c r="C69" s="5"/>
      <c r="D69" s="5"/>
      <c r="F69" s="4"/>
      <c r="G69" s="4"/>
      <c r="I69" s="4" t="s">
        <v>248</v>
      </c>
      <c r="J69" s="4" t="s">
        <v>248</v>
      </c>
      <c r="K69" s="4" t="s">
        <v>248</v>
      </c>
      <c r="L69" s="4" t="s">
        <v>248</v>
      </c>
      <c r="M69" s="4" t="s">
        <v>248</v>
      </c>
      <c r="N69" s="4" t="s">
        <v>248</v>
      </c>
      <c r="O69" s="4" t="s">
        <v>248</v>
      </c>
      <c r="P69" s="4" t="s">
        <v>248</v>
      </c>
      <c r="Q69" s="4" t="s">
        <v>248</v>
      </c>
      <c r="R69" s="4" t="s">
        <v>248</v>
      </c>
      <c r="S69" s="4" t="s">
        <v>248</v>
      </c>
      <c r="T69" s="4" t="s">
        <v>248</v>
      </c>
      <c r="U69" s="4" t="s">
        <v>248</v>
      </c>
      <c r="V69" s="4" t="s">
        <v>248</v>
      </c>
    </row>
    <row r="70" spans="1:22" ht="13.5">
      <c r="A70" s="6"/>
      <c r="B70" s="6"/>
      <c r="C70" s="5"/>
      <c r="D70" s="5"/>
      <c r="F70" s="4"/>
      <c r="G70" s="4"/>
      <c r="I70" s="4" t="s">
        <v>248</v>
      </c>
      <c r="J70" s="4" t="s">
        <v>248</v>
      </c>
      <c r="K70" s="4" t="s">
        <v>248</v>
      </c>
      <c r="L70" s="4" t="s">
        <v>248</v>
      </c>
      <c r="M70" s="4" t="s">
        <v>248</v>
      </c>
      <c r="N70" s="4" t="s">
        <v>248</v>
      </c>
      <c r="O70" s="4" t="s">
        <v>248</v>
      </c>
      <c r="P70" s="4" t="s">
        <v>248</v>
      </c>
      <c r="Q70" s="4" t="s">
        <v>248</v>
      </c>
      <c r="R70" s="4" t="s">
        <v>248</v>
      </c>
      <c r="S70" s="4" t="s">
        <v>248</v>
      </c>
      <c r="T70" s="4" t="s">
        <v>248</v>
      </c>
      <c r="U70" s="4" t="s">
        <v>248</v>
      </c>
      <c r="V70" s="4" t="s">
        <v>248</v>
      </c>
    </row>
    <row r="71" spans="1:22" ht="13.5">
      <c r="A71" s="6"/>
      <c r="B71" s="6"/>
      <c r="C71" s="5"/>
      <c r="D71" s="5"/>
      <c r="F71" s="4"/>
      <c r="G71" s="4"/>
      <c r="I71" s="4" t="s">
        <v>248</v>
      </c>
      <c r="J71" s="4" t="s">
        <v>248</v>
      </c>
      <c r="K71" s="4" t="s">
        <v>248</v>
      </c>
      <c r="L71" s="4" t="s">
        <v>248</v>
      </c>
      <c r="M71" s="4" t="s">
        <v>248</v>
      </c>
      <c r="N71" s="4" t="s">
        <v>248</v>
      </c>
      <c r="O71" s="4" t="s">
        <v>248</v>
      </c>
      <c r="P71" s="4" t="s">
        <v>248</v>
      </c>
      <c r="Q71" s="4" t="s">
        <v>248</v>
      </c>
      <c r="R71" s="4" t="s">
        <v>248</v>
      </c>
      <c r="S71" s="4" t="s">
        <v>248</v>
      </c>
      <c r="T71" s="4" t="s">
        <v>248</v>
      </c>
      <c r="U71" s="4" t="s">
        <v>248</v>
      </c>
      <c r="V71" s="4" t="s">
        <v>248</v>
      </c>
    </row>
    <row r="72" spans="1:22" ht="13.5">
      <c r="A72" s="6"/>
      <c r="B72" s="6"/>
      <c r="C72" s="5"/>
      <c r="D72" s="5"/>
      <c r="F72" s="4"/>
      <c r="G72" s="4"/>
      <c r="I72" s="4" t="s">
        <v>248</v>
      </c>
      <c r="J72" s="4" t="s">
        <v>248</v>
      </c>
      <c r="K72" s="4" t="s">
        <v>248</v>
      </c>
      <c r="L72" s="4" t="s">
        <v>248</v>
      </c>
      <c r="M72" s="4" t="s">
        <v>248</v>
      </c>
      <c r="N72" s="4" t="s">
        <v>248</v>
      </c>
      <c r="O72" s="4" t="s">
        <v>248</v>
      </c>
      <c r="P72" s="4" t="s">
        <v>248</v>
      </c>
      <c r="Q72" s="4" t="s">
        <v>248</v>
      </c>
      <c r="R72" s="4" t="s">
        <v>248</v>
      </c>
      <c r="S72" s="4" t="s">
        <v>248</v>
      </c>
      <c r="T72" s="4" t="s">
        <v>248</v>
      </c>
      <c r="U72" s="4" t="s">
        <v>248</v>
      </c>
      <c r="V72" s="4" t="s">
        <v>248</v>
      </c>
    </row>
    <row r="73" spans="1:22" ht="13.5">
      <c r="A73" s="6"/>
      <c r="B73" s="6"/>
      <c r="C73" s="5"/>
      <c r="D73" s="5"/>
      <c r="F73" s="4"/>
      <c r="G73" s="4"/>
      <c r="I73" s="4" t="s">
        <v>248</v>
      </c>
      <c r="J73" s="4" t="s">
        <v>248</v>
      </c>
      <c r="K73" s="4" t="s">
        <v>248</v>
      </c>
      <c r="L73" s="4" t="s">
        <v>248</v>
      </c>
      <c r="M73" s="4" t="s">
        <v>248</v>
      </c>
      <c r="N73" s="4" t="s">
        <v>248</v>
      </c>
      <c r="O73" s="4" t="s">
        <v>248</v>
      </c>
      <c r="P73" s="4" t="s">
        <v>248</v>
      </c>
      <c r="Q73" s="4" t="s">
        <v>248</v>
      </c>
      <c r="R73" s="4" t="s">
        <v>248</v>
      </c>
      <c r="S73" s="4" t="s">
        <v>248</v>
      </c>
      <c r="T73" s="4" t="s">
        <v>248</v>
      </c>
      <c r="U73" s="4" t="s">
        <v>248</v>
      </c>
      <c r="V73" s="4" t="s">
        <v>248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V73"/>
  <sheetViews>
    <sheetView workbookViewId="0" topLeftCell="A1">
      <pane xSplit="7" ySplit="2" topLeftCell="H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G17" sqref="G17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6.375" style="0" customWidth="1"/>
    <col min="5" max="5" width="3.75390625" style="0" customWidth="1"/>
    <col min="6" max="22" width="5.00390625" style="0" customWidth="1"/>
  </cols>
  <sheetData>
    <row r="1" spans="1:4" ht="19.5" thickBot="1">
      <c r="A1" s="91" t="s">
        <v>40</v>
      </c>
      <c r="B1" s="92"/>
      <c r="C1" s="92"/>
      <c r="D1" s="93"/>
    </row>
    <row r="2" spans="8:22" ht="13.5">
      <c r="H2" t="s">
        <v>63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</row>
    <row r="3" ht="13.5">
      <c r="A3" s="9" t="s">
        <v>91</v>
      </c>
    </row>
    <row r="4" spans="1:4" ht="13.5">
      <c r="A4" s="3" t="s">
        <v>41</v>
      </c>
      <c r="B4" s="3" t="s">
        <v>34</v>
      </c>
      <c r="C4" s="3" t="s">
        <v>42</v>
      </c>
      <c r="D4" s="3" t="s">
        <v>543</v>
      </c>
    </row>
    <row r="5" spans="1:22" ht="13.5">
      <c r="A5" s="6" t="s">
        <v>108</v>
      </c>
      <c r="B5" s="6">
        <v>1</v>
      </c>
      <c r="C5" s="5" t="s">
        <v>184</v>
      </c>
      <c r="D5" s="5">
        <v>801</v>
      </c>
      <c r="F5" s="4">
        <f>IF(AND(F41&lt;&gt;"",SUMIF(I5:V5,"&gt;0",I41:V41)&gt;0),SUMPRODUCT(I5:V5,I41:V41)/SUMIF(I5:V5,"&gt;0",I41:V41),"")</f>
        <v>5.75</v>
      </c>
      <c r="G5" s="20"/>
      <c r="I5" s="4">
        <v>5.5</v>
      </c>
      <c r="J5" s="4" t="s">
        <v>248</v>
      </c>
      <c r="K5" s="4">
        <v>6.5</v>
      </c>
      <c r="L5" s="4">
        <v>5.5</v>
      </c>
      <c r="M5" s="4">
        <v>6</v>
      </c>
      <c r="N5" s="4">
        <v>5.5</v>
      </c>
      <c r="O5" s="4" t="s">
        <v>248</v>
      </c>
      <c r="P5" s="4">
        <v>5.5</v>
      </c>
      <c r="Q5" s="4" t="s">
        <v>248</v>
      </c>
      <c r="R5" s="4" t="s">
        <v>248</v>
      </c>
      <c r="S5" s="4">
        <v>5.5</v>
      </c>
      <c r="T5" s="4">
        <v>6</v>
      </c>
      <c r="U5" s="4">
        <v>5.5</v>
      </c>
      <c r="V5" s="4">
        <v>6</v>
      </c>
    </row>
    <row r="6" spans="1:22" ht="13.5">
      <c r="A6" s="6" t="s">
        <v>108</v>
      </c>
      <c r="B6" s="6">
        <v>13</v>
      </c>
      <c r="C6" s="5" t="s">
        <v>519</v>
      </c>
      <c r="D6" s="5">
        <v>813</v>
      </c>
      <c r="F6" s="4">
        <f aca="true" t="shared" si="0" ref="F6:F27">IF(AND(F42&lt;&gt;"",SUMIF(I6:V6,"&gt;0",I42:V42)&gt;0),SUMPRODUCT(I6:V6,I42:V42)/SUMIF(I6:V6,"&gt;0",I42:V42),"")</f>
        <v>5.75</v>
      </c>
      <c r="G6" s="20"/>
      <c r="I6" s="4" t="s">
        <v>248</v>
      </c>
      <c r="J6" s="4">
        <v>6</v>
      </c>
      <c r="K6" s="4" t="s">
        <v>248</v>
      </c>
      <c r="L6" s="4" t="s">
        <v>248</v>
      </c>
      <c r="M6" s="4" t="s">
        <v>248</v>
      </c>
      <c r="N6" s="4" t="s">
        <v>248</v>
      </c>
      <c r="O6" s="4">
        <v>6</v>
      </c>
      <c r="P6" s="4" t="s">
        <v>248</v>
      </c>
      <c r="Q6" s="4">
        <v>5.5</v>
      </c>
      <c r="R6" s="4">
        <v>5.5</v>
      </c>
      <c r="S6" s="4" t="s">
        <v>248</v>
      </c>
      <c r="T6" s="4" t="s">
        <v>248</v>
      </c>
      <c r="U6" s="4" t="s">
        <v>248</v>
      </c>
      <c r="V6" s="4" t="s">
        <v>248</v>
      </c>
    </row>
    <row r="7" spans="1:22" ht="13.5">
      <c r="A7" s="1" t="s">
        <v>111</v>
      </c>
      <c r="B7" s="1">
        <v>6</v>
      </c>
      <c r="C7" s="10" t="s">
        <v>173</v>
      </c>
      <c r="D7" s="10">
        <v>806</v>
      </c>
      <c r="F7" s="4">
        <f t="shared" si="0"/>
        <v>5.538461538461538</v>
      </c>
      <c r="G7" s="20"/>
      <c r="I7" s="4">
        <v>5.5</v>
      </c>
      <c r="J7" s="4">
        <v>6</v>
      </c>
      <c r="K7" s="4">
        <v>6</v>
      </c>
      <c r="L7" s="4">
        <v>5.5</v>
      </c>
      <c r="M7" s="4">
        <v>5.5</v>
      </c>
      <c r="N7" s="4">
        <v>5</v>
      </c>
      <c r="O7" s="4">
        <v>6</v>
      </c>
      <c r="P7" s="4">
        <v>5.5</v>
      </c>
      <c r="Q7" s="4" t="s">
        <v>248</v>
      </c>
      <c r="R7" s="4">
        <v>5.5</v>
      </c>
      <c r="S7" s="4">
        <v>5.5</v>
      </c>
      <c r="T7" s="4">
        <v>5</v>
      </c>
      <c r="U7" s="4">
        <v>5.5</v>
      </c>
      <c r="V7" s="4">
        <v>5.5</v>
      </c>
    </row>
    <row r="8" spans="1:22" ht="13.5">
      <c r="A8" s="1" t="s">
        <v>110</v>
      </c>
      <c r="B8" s="1">
        <v>3</v>
      </c>
      <c r="C8" s="10" t="s">
        <v>185</v>
      </c>
      <c r="D8" s="10">
        <v>803</v>
      </c>
      <c r="F8" s="4">
        <f t="shared" si="0"/>
        <v>5.381809787626962</v>
      </c>
      <c r="G8" s="20"/>
      <c r="I8" s="4">
        <v>5.5</v>
      </c>
      <c r="J8" s="4">
        <v>5.5</v>
      </c>
      <c r="K8" s="4">
        <v>6</v>
      </c>
      <c r="L8" s="4">
        <v>5.5</v>
      </c>
      <c r="M8" s="4">
        <v>5.5</v>
      </c>
      <c r="N8" s="4">
        <v>5</v>
      </c>
      <c r="O8" s="4">
        <v>6</v>
      </c>
      <c r="P8" s="4">
        <v>5.5</v>
      </c>
      <c r="Q8" s="4">
        <v>5.5</v>
      </c>
      <c r="R8" s="4" t="s">
        <v>248</v>
      </c>
      <c r="S8" s="4">
        <v>5</v>
      </c>
      <c r="T8" s="4">
        <v>5</v>
      </c>
      <c r="U8" s="4">
        <v>5</v>
      </c>
      <c r="V8" s="4">
        <v>5.5</v>
      </c>
    </row>
    <row r="9" spans="1:22" ht="13.5">
      <c r="A9" s="1" t="s">
        <v>110</v>
      </c>
      <c r="B9" s="1">
        <v>17</v>
      </c>
      <c r="C9" s="10" t="s">
        <v>533</v>
      </c>
      <c r="D9" s="10">
        <v>817</v>
      </c>
      <c r="F9" s="4">
        <f t="shared" si="0"/>
        <v>5.216279069767442</v>
      </c>
      <c r="G9" s="20"/>
      <c r="I9" s="4" t="s">
        <v>248</v>
      </c>
      <c r="J9" s="4">
        <v>6.5</v>
      </c>
      <c r="K9" s="4" t="s">
        <v>248</v>
      </c>
      <c r="L9" s="4" t="s">
        <v>248</v>
      </c>
      <c r="M9" s="4">
        <v>6.5</v>
      </c>
      <c r="N9" s="4" t="s">
        <v>248</v>
      </c>
      <c r="O9" s="4" t="s">
        <v>248</v>
      </c>
      <c r="P9" s="4" t="s">
        <v>248</v>
      </c>
      <c r="Q9" s="4">
        <v>5</v>
      </c>
      <c r="R9" s="4">
        <v>5</v>
      </c>
      <c r="S9" s="4">
        <v>6</v>
      </c>
      <c r="T9" s="4" t="s">
        <v>248</v>
      </c>
      <c r="U9" s="4" t="s">
        <v>248</v>
      </c>
      <c r="V9" s="4" t="s">
        <v>248</v>
      </c>
    </row>
    <row r="10" spans="1:22" ht="13.5">
      <c r="A10" s="1" t="s">
        <v>111</v>
      </c>
      <c r="B10" s="1">
        <v>21</v>
      </c>
      <c r="C10" s="10" t="s">
        <v>186</v>
      </c>
      <c r="D10" s="10">
        <v>821</v>
      </c>
      <c r="F10" s="4">
        <f t="shared" si="0"/>
        <v>5.6400839454354665</v>
      </c>
      <c r="G10" s="20"/>
      <c r="I10" s="4">
        <v>5.5</v>
      </c>
      <c r="J10" s="4">
        <v>6</v>
      </c>
      <c r="K10" s="4">
        <v>6.5</v>
      </c>
      <c r="L10" s="4">
        <v>6</v>
      </c>
      <c r="M10" s="4">
        <v>5.5</v>
      </c>
      <c r="N10" s="4">
        <v>5</v>
      </c>
      <c r="O10" s="4">
        <v>6</v>
      </c>
      <c r="P10" s="4" t="s">
        <v>248</v>
      </c>
      <c r="Q10" s="4">
        <v>6</v>
      </c>
      <c r="R10" s="4" t="s">
        <v>248</v>
      </c>
      <c r="S10" s="4">
        <v>5.5</v>
      </c>
      <c r="T10" s="4">
        <v>5.5</v>
      </c>
      <c r="U10" s="4">
        <v>5.5</v>
      </c>
      <c r="V10" s="4">
        <v>5.5</v>
      </c>
    </row>
    <row r="11" spans="1:22" ht="13.5">
      <c r="A11" s="1" t="s">
        <v>110</v>
      </c>
      <c r="B11" s="1">
        <v>23</v>
      </c>
      <c r="C11" s="10" t="s">
        <v>187</v>
      </c>
      <c r="D11" s="10">
        <v>823</v>
      </c>
      <c r="F11" s="4">
        <f t="shared" si="0"/>
        <v>5.482758620689655</v>
      </c>
      <c r="G11" s="20"/>
      <c r="I11" s="4" t="s">
        <v>248</v>
      </c>
      <c r="J11" s="4" t="s">
        <v>248</v>
      </c>
      <c r="K11" s="4">
        <v>6</v>
      </c>
      <c r="L11" s="4" t="s">
        <v>248</v>
      </c>
      <c r="M11" s="4" t="s">
        <v>248</v>
      </c>
      <c r="N11" s="4" t="s">
        <v>248</v>
      </c>
      <c r="O11" s="4">
        <v>5.5</v>
      </c>
      <c r="P11" s="4">
        <v>5.5</v>
      </c>
      <c r="Q11" s="4" t="s">
        <v>248</v>
      </c>
      <c r="R11" s="4">
        <v>5</v>
      </c>
      <c r="S11" s="4" t="s">
        <v>248</v>
      </c>
      <c r="T11" s="4" t="s">
        <v>248</v>
      </c>
      <c r="U11" s="4" t="s">
        <v>248</v>
      </c>
      <c r="V11" s="4" t="s">
        <v>248</v>
      </c>
    </row>
    <row r="12" spans="1:22" ht="13.5">
      <c r="A12" s="1" t="s">
        <v>112</v>
      </c>
      <c r="B12" s="1">
        <v>19</v>
      </c>
      <c r="C12" s="10" t="s">
        <v>188</v>
      </c>
      <c r="D12" s="10">
        <v>819</v>
      </c>
      <c r="F12" s="4">
        <f t="shared" si="0"/>
        <v>5.828571428571428</v>
      </c>
      <c r="G12" s="20"/>
      <c r="I12" s="4" t="s">
        <v>248</v>
      </c>
      <c r="J12" s="4" t="s">
        <v>248</v>
      </c>
      <c r="K12" s="4" t="s">
        <v>248</v>
      </c>
      <c r="L12" s="4">
        <v>6</v>
      </c>
      <c r="M12" s="4" t="s">
        <v>248</v>
      </c>
      <c r="N12" s="4">
        <v>6</v>
      </c>
      <c r="O12" s="4" t="s">
        <v>248</v>
      </c>
      <c r="P12" s="4">
        <v>5.5</v>
      </c>
      <c r="Q12" s="4">
        <v>6</v>
      </c>
      <c r="R12" s="4" t="s">
        <v>248</v>
      </c>
      <c r="S12" s="4" t="s">
        <v>248</v>
      </c>
      <c r="T12" s="4">
        <v>6</v>
      </c>
      <c r="U12" s="4">
        <v>6</v>
      </c>
      <c r="V12" s="4" t="s">
        <v>248</v>
      </c>
    </row>
    <row r="13" spans="1:22" ht="13.5">
      <c r="A13" s="1" t="s">
        <v>112</v>
      </c>
      <c r="B13" s="1">
        <v>5</v>
      </c>
      <c r="C13" s="10" t="s">
        <v>189</v>
      </c>
      <c r="D13" s="10">
        <v>805</v>
      </c>
      <c r="F13" s="4">
        <f t="shared" si="0"/>
        <v>5.5</v>
      </c>
      <c r="G13" s="20"/>
      <c r="I13" s="4">
        <v>5.5</v>
      </c>
      <c r="J13" s="4" t="s">
        <v>248</v>
      </c>
      <c r="K13" s="4" t="s">
        <v>248</v>
      </c>
      <c r="L13" s="4" t="s">
        <v>248</v>
      </c>
      <c r="M13" s="4">
        <v>5.5</v>
      </c>
      <c r="N13" s="4" t="s">
        <v>248</v>
      </c>
      <c r="O13" s="4" t="s">
        <v>248</v>
      </c>
      <c r="P13" s="4" t="s">
        <v>248</v>
      </c>
      <c r="Q13" s="4" t="s">
        <v>248</v>
      </c>
      <c r="R13" s="4" t="s">
        <v>248</v>
      </c>
      <c r="S13" s="4" t="s">
        <v>248</v>
      </c>
      <c r="T13" s="4" t="s">
        <v>248</v>
      </c>
      <c r="U13" s="4" t="s">
        <v>248</v>
      </c>
      <c r="V13" s="4" t="s">
        <v>248</v>
      </c>
    </row>
    <row r="14" spans="1:22" ht="13.5">
      <c r="A14" s="8" t="s">
        <v>113</v>
      </c>
      <c r="B14" s="8">
        <v>4</v>
      </c>
      <c r="C14" s="11" t="s">
        <v>190</v>
      </c>
      <c r="D14" s="11">
        <v>804</v>
      </c>
      <c r="F14" s="4">
        <f t="shared" si="0"/>
        <v>5.565803667745415</v>
      </c>
      <c r="G14" s="20"/>
      <c r="I14" s="4">
        <v>5.5</v>
      </c>
      <c r="J14" s="4">
        <v>4.5</v>
      </c>
      <c r="K14" s="4">
        <v>5.5</v>
      </c>
      <c r="L14" s="4">
        <v>6</v>
      </c>
      <c r="M14" s="4">
        <v>6</v>
      </c>
      <c r="N14" s="4">
        <v>5.5</v>
      </c>
      <c r="O14" s="4">
        <v>6</v>
      </c>
      <c r="P14" s="4">
        <v>6</v>
      </c>
      <c r="Q14" s="4">
        <v>5.5</v>
      </c>
      <c r="R14" s="4" t="s">
        <v>248</v>
      </c>
      <c r="S14" s="4">
        <v>5.5</v>
      </c>
      <c r="T14" s="4">
        <v>5.5</v>
      </c>
      <c r="U14" s="4">
        <v>5.5</v>
      </c>
      <c r="V14" s="4">
        <v>6</v>
      </c>
    </row>
    <row r="15" spans="1:22" ht="13.5">
      <c r="A15" s="8" t="s">
        <v>113</v>
      </c>
      <c r="B15" s="8">
        <v>15</v>
      </c>
      <c r="C15" s="11" t="s">
        <v>191</v>
      </c>
      <c r="D15" s="11">
        <v>815</v>
      </c>
      <c r="F15" s="4">
        <f t="shared" si="0"/>
        <v>6.139563106796117</v>
      </c>
      <c r="G15" s="20"/>
      <c r="I15" s="4">
        <v>5.5</v>
      </c>
      <c r="J15" s="4" t="s">
        <v>248</v>
      </c>
      <c r="K15" s="4" t="s">
        <v>248</v>
      </c>
      <c r="L15" s="4" t="s">
        <v>248</v>
      </c>
      <c r="M15" s="4" t="s">
        <v>248</v>
      </c>
      <c r="N15" s="4">
        <v>6.5</v>
      </c>
      <c r="O15" s="4">
        <v>6</v>
      </c>
      <c r="P15" s="4">
        <v>6.5</v>
      </c>
      <c r="Q15" s="4">
        <v>7</v>
      </c>
      <c r="R15" s="4">
        <v>5.5</v>
      </c>
      <c r="S15" s="4" t="s">
        <v>248</v>
      </c>
      <c r="T15" s="4">
        <v>6</v>
      </c>
      <c r="U15" s="4" t="s">
        <v>248</v>
      </c>
      <c r="V15" s="4">
        <v>6</v>
      </c>
    </row>
    <row r="16" spans="1:22" ht="13.5">
      <c r="A16" s="8" t="s">
        <v>113</v>
      </c>
      <c r="B16" s="8">
        <v>2</v>
      </c>
      <c r="C16" s="11" t="s">
        <v>192</v>
      </c>
      <c r="D16" s="11">
        <v>802</v>
      </c>
      <c r="F16" s="4">
        <f t="shared" si="0"/>
        <v>5.63531047265987</v>
      </c>
      <c r="G16" s="20"/>
      <c r="I16" s="4">
        <v>6</v>
      </c>
      <c r="J16" s="4">
        <v>5.5</v>
      </c>
      <c r="K16" s="4">
        <v>6.5</v>
      </c>
      <c r="L16" s="4">
        <v>5.5</v>
      </c>
      <c r="M16" s="4" t="s">
        <v>248</v>
      </c>
      <c r="N16" s="4">
        <v>6.5</v>
      </c>
      <c r="O16" s="4">
        <v>5.5</v>
      </c>
      <c r="P16" s="4">
        <v>5.5</v>
      </c>
      <c r="Q16" s="4">
        <v>5.5</v>
      </c>
      <c r="R16" s="4">
        <v>5.5</v>
      </c>
      <c r="S16" s="4">
        <v>5.5</v>
      </c>
      <c r="T16" s="4">
        <v>6</v>
      </c>
      <c r="U16" s="4">
        <v>5</v>
      </c>
      <c r="V16" s="4">
        <v>5.5</v>
      </c>
    </row>
    <row r="17" spans="1:22" ht="13.5">
      <c r="A17" s="8" t="s">
        <v>114</v>
      </c>
      <c r="B17" s="8">
        <v>7</v>
      </c>
      <c r="C17" s="11" t="s">
        <v>193</v>
      </c>
      <c r="D17" s="11">
        <v>807</v>
      </c>
      <c r="F17" s="4">
        <f t="shared" si="0"/>
        <v>6.3683294663573085</v>
      </c>
      <c r="G17" s="20"/>
      <c r="I17" s="4">
        <v>6.5</v>
      </c>
      <c r="J17" s="4">
        <v>6.5</v>
      </c>
      <c r="K17" s="4">
        <v>6.5</v>
      </c>
      <c r="L17" s="4">
        <v>6</v>
      </c>
      <c r="M17" s="4">
        <v>6</v>
      </c>
      <c r="N17" s="4" t="s">
        <v>248</v>
      </c>
      <c r="O17" s="4">
        <v>7</v>
      </c>
      <c r="P17" s="4">
        <v>6</v>
      </c>
      <c r="Q17" s="4">
        <v>6</v>
      </c>
      <c r="R17" s="4">
        <v>6.5</v>
      </c>
      <c r="S17" s="4" t="s">
        <v>248</v>
      </c>
      <c r="T17" s="4">
        <v>6.5</v>
      </c>
      <c r="U17" s="4">
        <v>6.5</v>
      </c>
      <c r="V17" s="4">
        <v>6</v>
      </c>
    </row>
    <row r="18" spans="1:22" ht="13.5">
      <c r="A18" s="8" t="s">
        <v>114</v>
      </c>
      <c r="B18" s="8">
        <v>20</v>
      </c>
      <c r="C18" s="11" t="s">
        <v>194</v>
      </c>
      <c r="D18" s="11">
        <v>820</v>
      </c>
      <c r="F18" s="4">
        <f t="shared" si="0"/>
        <v>6</v>
      </c>
      <c r="G18" s="20"/>
      <c r="I18" s="4" t="s">
        <v>248</v>
      </c>
      <c r="J18" s="4" t="s">
        <v>248</v>
      </c>
      <c r="K18" s="4" t="s">
        <v>248</v>
      </c>
      <c r="L18" s="4" t="s">
        <v>248</v>
      </c>
      <c r="M18" s="4">
        <v>6</v>
      </c>
      <c r="N18" s="4" t="s">
        <v>248</v>
      </c>
      <c r="O18" s="4" t="s">
        <v>248</v>
      </c>
      <c r="P18" s="4" t="s">
        <v>248</v>
      </c>
      <c r="Q18" s="4">
        <v>6</v>
      </c>
      <c r="R18" s="4" t="s">
        <v>248</v>
      </c>
      <c r="S18" s="4" t="s">
        <v>248</v>
      </c>
      <c r="T18" s="4" t="s">
        <v>248</v>
      </c>
      <c r="U18" s="4" t="s">
        <v>248</v>
      </c>
      <c r="V18" s="4" t="s">
        <v>248</v>
      </c>
    </row>
    <row r="19" spans="1:22" ht="13.5">
      <c r="A19" s="8" t="s">
        <v>178</v>
      </c>
      <c r="B19" s="8">
        <v>12</v>
      </c>
      <c r="C19" s="11" t="s">
        <v>195</v>
      </c>
      <c r="D19" s="11">
        <v>812</v>
      </c>
      <c r="F19" s="4">
        <f t="shared" si="0"/>
        <v>5.121081081081081</v>
      </c>
      <c r="G19" s="20"/>
      <c r="I19" s="4">
        <v>5</v>
      </c>
      <c r="J19" s="4" t="s">
        <v>248</v>
      </c>
      <c r="K19" s="4">
        <v>5</v>
      </c>
      <c r="L19" s="4">
        <v>5</v>
      </c>
      <c r="M19" s="4">
        <v>5</v>
      </c>
      <c r="N19" s="4">
        <v>5.5</v>
      </c>
      <c r="O19" s="4">
        <v>6.5</v>
      </c>
      <c r="P19" s="4">
        <v>5.5</v>
      </c>
      <c r="Q19" s="4">
        <v>5.5</v>
      </c>
      <c r="R19" s="4" t="s">
        <v>248</v>
      </c>
      <c r="S19" s="4">
        <v>5</v>
      </c>
      <c r="T19" s="4">
        <v>5</v>
      </c>
      <c r="U19" s="4">
        <v>5</v>
      </c>
      <c r="V19" s="4">
        <v>4.5</v>
      </c>
    </row>
    <row r="20" spans="1:22" ht="13.5">
      <c r="A20" s="8" t="s">
        <v>178</v>
      </c>
      <c r="B20" s="8">
        <v>8</v>
      </c>
      <c r="C20" s="11" t="s">
        <v>196</v>
      </c>
      <c r="D20" s="11">
        <v>808</v>
      </c>
      <c r="F20" s="4">
        <f t="shared" si="0"/>
        <v>5.193452380952381</v>
      </c>
      <c r="G20" s="20"/>
      <c r="I20" s="4">
        <v>5</v>
      </c>
      <c r="J20" s="4">
        <v>5.5</v>
      </c>
      <c r="K20" s="4">
        <v>5</v>
      </c>
      <c r="L20" s="4">
        <v>5</v>
      </c>
      <c r="M20" s="4">
        <v>5</v>
      </c>
      <c r="N20" s="4">
        <v>5.5</v>
      </c>
      <c r="O20" s="4">
        <v>5</v>
      </c>
      <c r="P20" s="4">
        <v>6</v>
      </c>
      <c r="Q20" s="4">
        <v>5</v>
      </c>
      <c r="R20" s="4" t="s">
        <v>248</v>
      </c>
      <c r="S20" s="4">
        <v>6</v>
      </c>
      <c r="T20" s="4">
        <v>5</v>
      </c>
      <c r="U20" s="4">
        <v>5</v>
      </c>
      <c r="V20" s="4">
        <v>5</v>
      </c>
    </row>
    <row r="21" spans="1:22" ht="13.5">
      <c r="A21" s="8" t="s">
        <v>115</v>
      </c>
      <c r="B21" s="8">
        <v>14</v>
      </c>
      <c r="C21" s="11" t="s">
        <v>57</v>
      </c>
      <c r="D21" s="11">
        <v>814</v>
      </c>
      <c r="F21" s="4">
        <f t="shared" si="0"/>
        <v>5.310861423220974</v>
      </c>
      <c r="G21" s="20"/>
      <c r="I21" s="4" t="s">
        <v>248</v>
      </c>
      <c r="J21" s="4">
        <v>5</v>
      </c>
      <c r="K21" s="4" t="s">
        <v>248</v>
      </c>
      <c r="L21" s="4" t="s">
        <v>248</v>
      </c>
      <c r="M21" s="4" t="s">
        <v>248</v>
      </c>
      <c r="N21" s="4">
        <v>6</v>
      </c>
      <c r="O21" s="4">
        <v>5</v>
      </c>
      <c r="P21" s="4">
        <v>6</v>
      </c>
      <c r="Q21" s="4" t="s">
        <v>248</v>
      </c>
      <c r="R21" s="4">
        <v>6</v>
      </c>
      <c r="S21" s="4" t="s">
        <v>248</v>
      </c>
      <c r="T21" s="4" t="s">
        <v>248</v>
      </c>
      <c r="U21" s="4">
        <v>5.5</v>
      </c>
      <c r="V21" s="4">
        <v>5.5</v>
      </c>
    </row>
    <row r="22" spans="1:22" ht="13.5">
      <c r="A22" s="8" t="s">
        <v>117</v>
      </c>
      <c r="B22" s="8">
        <v>16</v>
      </c>
      <c r="C22" s="11" t="s">
        <v>197</v>
      </c>
      <c r="D22" s="11">
        <v>816</v>
      </c>
      <c r="F22" s="4">
        <f t="shared" si="0"/>
        <v>6.282407407407407</v>
      </c>
      <c r="G22" s="20"/>
      <c r="I22" s="4" t="s">
        <v>248</v>
      </c>
      <c r="J22" s="4">
        <v>5.5</v>
      </c>
      <c r="K22" s="4">
        <v>6</v>
      </c>
      <c r="L22" s="4">
        <v>6</v>
      </c>
      <c r="M22" s="4" t="s">
        <v>248</v>
      </c>
      <c r="N22" s="4">
        <v>7</v>
      </c>
      <c r="O22" s="4">
        <v>5</v>
      </c>
      <c r="P22" s="4" t="s">
        <v>248</v>
      </c>
      <c r="Q22" s="4" t="s">
        <v>248</v>
      </c>
      <c r="R22" s="4">
        <v>7</v>
      </c>
      <c r="S22" s="4">
        <v>6.5</v>
      </c>
      <c r="T22" s="4" t="s">
        <v>248</v>
      </c>
      <c r="U22" s="4" t="s">
        <v>248</v>
      </c>
      <c r="V22" s="4">
        <v>7</v>
      </c>
    </row>
    <row r="23" spans="1:22" ht="13.5">
      <c r="A23" s="8" t="s">
        <v>117</v>
      </c>
      <c r="B23" s="8">
        <v>18</v>
      </c>
      <c r="C23" s="11" t="s">
        <v>198</v>
      </c>
      <c r="D23" s="11">
        <v>818</v>
      </c>
      <c r="F23" s="4">
        <f t="shared" si="0"/>
        <v>6.881118881118881</v>
      </c>
      <c r="G23" s="20"/>
      <c r="I23" s="4" t="s">
        <v>248</v>
      </c>
      <c r="J23" s="4" t="s">
        <v>248</v>
      </c>
      <c r="K23" s="4" t="s">
        <v>248</v>
      </c>
      <c r="L23" s="4" t="s">
        <v>248</v>
      </c>
      <c r="M23" s="4">
        <v>6</v>
      </c>
      <c r="N23" s="4" t="s">
        <v>248</v>
      </c>
      <c r="O23" s="4" t="s">
        <v>248</v>
      </c>
      <c r="P23" s="4" t="s">
        <v>248</v>
      </c>
      <c r="Q23" s="4" t="s">
        <v>248</v>
      </c>
      <c r="R23" s="4">
        <v>8</v>
      </c>
      <c r="S23" s="4">
        <v>6</v>
      </c>
      <c r="T23" s="4" t="s">
        <v>248</v>
      </c>
      <c r="U23" s="4" t="s">
        <v>248</v>
      </c>
      <c r="V23" s="4" t="s">
        <v>248</v>
      </c>
    </row>
    <row r="24" spans="1:22" ht="13.5">
      <c r="A24" s="2" t="s">
        <v>119</v>
      </c>
      <c r="B24" s="2">
        <v>9</v>
      </c>
      <c r="C24" s="12" t="s">
        <v>175</v>
      </c>
      <c r="D24" s="12">
        <v>809</v>
      </c>
      <c r="F24" s="4">
        <f t="shared" si="0"/>
        <v>5.257425742574258</v>
      </c>
      <c r="G24" s="20"/>
      <c r="I24" s="4">
        <v>4.5</v>
      </c>
      <c r="J24" s="4">
        <v>5.5</v>
      </c>
      <c r="K24" s="4">
        <v>5.5</v>
      </c>
      <c r="L24" s="4">
        <v>6</v>
      </c>
      <c r="M24" s="4" t="s">
        <v>248</v>
      </c>
      <c r="N24" s="4">
        <v>5</v>
      </c>
      <c r="O24" s="4" t="s">
        <v>248</v>
      </c>
      <c r="P24" s="4">
        <v>6.5</v>
      </c>
      <c r="Q24" s="4">
        <v>4.5</v>
      </c>
      <c r="R24" s="4">
        <v>5.5</v>
      </c>
      <c r="S24" s="4" t="s">
        <v>248</v>
      </c>
      <c r="T24" s="4">
        <v>5</v>
      </c>
      <c r="U24" s="4">
        <v>5</v>
      </c>
      <c r="V24" s="4" t="s">
        <v>248</v>
      </c>
    </row>
    <row r="25" spans="1:22" ht="13.5">
      <c r="A25" s="2" t="s">
        <v>118</v>
      </c>
      <c r="B25" s="2">
        <v>11</v>
      </c>
      <c r="C25" s="12" t="s">
        <v>199</v>
      </c>
      <c r="D25" s="12">
        <v>811</v>
      </c>
      <c r="F25" s="4">
        <f t="shared" si="0"/>
        <v>5.263310185185185</v>
      </c>
      <c r="G25" s="20"/>
      <c r="I25" s="4">
        <v>5</v>
      </c>
      <c r="J25" s="4">
        <v>5</v>
      </c>
      <c r="K25" s="4">
        <v>6</v>
      </c>
      <c r="L25" s="4">
        <v>5.5</v>
      </c>
      <c r="M25" s="4">
        <v>5.5</v>
      </c>
      <c r="N25" s="4">
        <v>5</v>
      </c>
      <c r="O25" s="4" t="s">
        <v>248</v>
      </c>
      <c r="P25" s="4" t="s">
        <v>248</v>
      </c>
      <c r="Q25" s="4">
        <v>5.5</v>
      </c>
      <c r="R25" s="4">
        <v>5.5</v>
      </c>
      <c r="S25" s="4">
        <v>6</v>
      </c>
      <c r="T25" s="4">
        <v>5</v>
      </c>
      <c r="U25" s="4">
        <v>5</v>
      </c>
      <c r="V25" s="4">
        <v>5</v>
      </c>
    </row>
    <row r="26" spans="1:22" ht="13.5">
      <c r="A26" s="2" t="s">
        <v>118</v>
      </c>
      <c r="B26" s="2">
        <v>22</v>
      </c>
      <c r="C26" s="12" t="s">
        <v>200</v>
      </c>
      <c r="D26" s="12">
        <v>822</v>
      </c>
      <c r="F26" s="4">
        <f t="shared" si="0"/>
        <v>5.176923076923077</v>
      </c>
      <c r="G26" s="20"/>
      <c r="I26" s="4">
        <v>6</v>
      </c>
      <c r="J26" s="4" t="s">
        <v>248</v>
      </c>
      <c r="K26" s="4" t="s">
        <v>248</v>
      </c>
      <c r="L26" s="4" t="s">
        <v>248</v>
      </c>
      <c r="M26" s="4">
        <v>5</v>
      </c>
      <c r="N26" s="4" t="s">
        <v>248</v>
      </c>
      <c r="O26" s="4" t="s">
        <v>248</v>
      </c>
      <c r="P26" s="4" t="s">
        <v>248</v>
      </c>
      <c r="Q26" s="4" t="s">
        <v>248</v>
      </c>
      <c r="R26" s="4">
        <v>5.5</v>
      </c>
      <c r="S26" s="4">
        <v>5</v>
      </c>
      <c r="T26" s="4" t="s">
        <v>248</v>
      </c>
      <c r="U26" s="4" t="s">
        <v>248</v>
      </c>
      <c r="V26" s="4" t="s">
        <v>248</v>
      </c>
    </row>
    <row r="27" spans="1:22" ht="13.5">
      <c r="A27" s="2" t="s">
        <v>118</v>
      </c>
      <c r="B27" s="2">
        <v>24</v>
      </c>
      <c r="C27" s="12" t="s">
        <v>201</v>
      </c>
      <c r="D27" s="12">
        <v>824</v>
      </c>
      <c r="F27" s="4">
        <f t="shared" si="0"/>
        <v>5.331314878892734</v>
      </c>
      <c r="G27" s="20"/>
      <c r="I27" s="4" t="s">
        <v>248</v>
      </c>
      <c r="J27" s="4">
        <v>5</v>
      </c>
      <c r="K27" s="4">
        <v>5.5</v>
      </c>
      <c r="L27" s="4">
        <v>5.5</v>
      </c>
      <c r="M27" s="4" t="s">
        <v>248</v>
      </c>
      <c r="N27" s="4" t="s">
        <v>248</v>
      </c>
      <c r="O27" s="4">
        <v>5</v>
      </c>
      <c r="P27" s="4">
        <v>5.5</v>
      </c>
      <c r="Q27" s="4" t="s">
        <v>248</v>
      </c>
      <c r="R27" s="4">
        <v>7</v>
      </c>
      <c r="S27" s="4">
        <v>5</v>
      </c>
      <c r="T27" s="4">
        <v>6</v>
      </c>
      <c r="U27" s="4">
        <v>6</v>
      </c>
      <c r="V27" s="4">
        <v>5</v>
      </c>
    </row>
    <row r="28" spans="1:22" ht="13.5">
      <c r="A28" s="6"/>
      <c r="B28" s="6"/>
      <c r="C28" s="5"/>
      <c r="D28" s="5"/>
      <c r="F28" s="4"/>
      <c r="G28" s="20"/>
      <c r="I28" s="4" t="s">
        <v>248</v>
      </c>
      <c r="J28" s="4" t="s">
        <v>248</v>
      </c>
      <c r="K28" s="4" t="s">
        <v>248</v>
      </c>
      <c r="L28" s="4" t="s">
        <v>248</v>
      </c>
      <c r="M28" s="4" t="s">
        <v>248</v>
      </c>
      <c r="N28" s="4" t="s">
        <v>248</v>
      </c>
      <c r="O28" s="4" t="s">
        <v>248</v>
      </c>
      <c r="P28" s="4" t="s">
        <v>248</v>
      </c>
      <c r="Q28" s="4" t="s">
        <v>248</v>
      </c>
      <c r="R28" s="4" t="s">
        <v>248</v>
      </c>
      <c r="S28" s="4" t="s">
        <v>248</v>
      </c>
      <c r="T28" s="4" t="s">
        <v>248</v>
      </c>
      <c r="U28" s="4" t="s">
        <v>248</v>
      </c>
      <c r="V28" s="4" t="s">
        <v>248</v>
      </c>
    </row>
    <row r="29" spans="1:22" ht="13.5">
      <c r="A29" s="6"/>
      <c r="B29" s="6"/>
      <c r="C29" s="5"/>
      <c r="D29" s="5"/>
      <c r="F29" s="4"/>
      <c r="G29" s="20"/>
      <c r="I29" s="4" t="s">
        <v>248</v>
      </c>
      <c r="J29" s="4" t="s">
        <v>248</v>
      </c>
      <c r="K29" s="4" t="s">
        <v>248</v>
      </c>
      <c r="L29" s="4" t="s">
        <v>248</v>
      </c>
      <c r="M29" s="4" t="s">
        <v>248</v>
      </c>
      <c r="N29" s="4" t="s">
        <v>248</v>
      </c>
      <c r="O29" s="4" t="s">
        <v>248</v>
      </c>
      <c r="P29" s="4" t="s">
        <v>248</v>
      </c>
      <c r="Q29" s="4" t="s">
        <v>248</v>
      </c>
      <c r="R29" s="4" t="s">
        <v>248</v>
      </c>
      <c r="S29" s="4" t="s">
        <v>248</v>
      </c>
      <c r="T29" s="4" t="s">
        <v>248</v>
      </c>
      <c r="U29" s="4" t="s">
        <v>248</v>
      </c>
      <c r="V29" s="4" t="s">
        <v>248</v>
      </c>
    </row>
    <row r="30" spans="1:22" ht="13.5">
      <c r="A30" s="6"/>
      <c r="B30" s="6"/>
      <c r="C30" s="5"/>
      <c r="D30" s="5"/>
      <c r="F30" s="4"/>
      <c r="G30" s="20"/>
      <c r="I30" s="4" t="s">
        <v>248</v>
      </c>
      <c r="J30" s="4" t="s">
        <v>248</v>
      </c>
      <c r="K30" s="4" t="s">
        <v>248</v>
      </c>
      <c r="L30" s="4" t="s">
        <v>248</v>
      </c>
      <c r="M30" s="4" t="s">
        <v>248</v>
      </c>
      <c r="N30" s="4" t="s">
        <v>248</v>
      </c>
      <c r="O30" s="4" t="s">
        <v>248</v>
      </c>
      <c r="P30" s="4" t="s">
        <v>248</v>
      </c>
      <c r="Q30" s="4" t="s">
        <v>248</v>
      </c>
      <c r="R30" s="4" t="s">
        <v>248</v>
      </c>
      <c r="S30" s="4" t="s">
        <v>248</v>
      </c>
      <c r="T30" s="4" t="s">
        <v>248</v>
      </c>
      <c r="U30" s="4" t="s">
        <v>248</v>
      </c>
      <c r="V30" s="4" t="s">
        <v>248</v>
      </c>
    </row>
    <row r="31" spans="1:22" ht="13.5">
      <c r="A31" s="6"/>
      <c r="B31" s="6"/>
      <c r="C31" s="5"/>
      <c r="D31" s="5"/>
      <c r="F31" s="4"/>
      <c r="G31" s="20"/>
      <c r="I31" s="4" t="s">
        <v>248</v>
      </c>
      <c r="J31" s="4" t="s">
        <v>248</v>
      </c>
      <c r="K31" s="4" t="s">
        <v>248</v>
      </c>
      <c r="L31" s="4" t="s">
        <v>248</v>
      </c>
      <c r="M31" s="4" t="s">
        <v>248</v>
      </c>
      <c r="N31" s="4" t="s">
        <v>248</v>
      </c>
      <c r="O31" s="4" t="s">
        <v>248</v>
      </c>
      <c r="P31" s="4" t="s">
        <v>248</v>
      </c>
      <c r="Q31" s="4" t="s">
        <v>248</v>
      </c>
      <c r="R31" s="4" t="s">
        <v>248</v>
      </c>
      <c r="S31" s="4" t="s">
        <v>248</v>
      </c>
      <c r="T31" s="4" t="s">
        <v>248</v>
      </c>
      <c r="U31" s="4" t="s">
        <v>248</v>
      </c>
      <c r="V31" s="4" t="s">
        <v>248</v>
      </c>
    </row>
    <row r="32" spans="1:22" ht="13.5">
      <c r="A32" s="6"/>
      <c r="B32" s="6"/>
      <c r="C32" s="5"/>
      <c r="D32" s="5"/>
      <c r="F32" s="4"/>
      <c r="G32" s="20"/>
      <c r="I32" s="4" t="s">
        <v>248</v>
      </c>
      <c r="J32" s="4" t="s">
        <v>248</v>
      </c>
      <c r="K32" s="4" t="s">
        <v>248</v>
      </c>
      <c r="L32" s="4" t="s">
        <v>248</v>
      </c>
      <c r="M32" s="4" t="s">
        <v>248</v>
      </c>
      <c r="N32" s="4" t="s">
        <v>248</v>
      </c>
      <c r="O32" s="4" t="s">
        <v>248</v>
      </c>
      <c r="P32" s="4" t="s">
        <v>248</v>
      </c>
      <c r="Q32" s="4" t="s">
        <v>248</v>
      </c>
      <c r="R32" s="4" t="s">
        <v>248</v>
      </c>
      <c r="S32" s="4" t="s">
        <v>248</v>
      </c>
      <c r="T32" s="4" t="s">
        <v>248</v>
      </c>
      <c r="U32" s="4" t="s">
        <v>248</v>
      </c>
      <c r="V32" s="4" t="s">
        <v>248</v>
      </c>
    </row>
    <row r="33" spans="1:22" ht="13.5">
      <c r="A33" s="6"/>
      <c r="B33" s="6"/>
      <c r="C33" s="5"/>
      <c r="D33" s="5"/>
      <c r="F33" s="4"/>
      <c r="G33" s="20"/>
      <c r="I33" s="4" t="s">
        <v>248</v>
      </c>
      <c r="J33" s="4" t="s">
        <v>248</v>
      </c>
      <c r="K33" s="4" t="s">
        <v>248</v>
      </c>
      <c r="L33" s="4" t="s">
        <v>248</v>
      </c>
      <c r="M33" s="4" t="s">
        <v>248</v>
      </c>
      <c r="N33" s="4" t="s">
        <v>248</v>
      </c>
      <c r="O33" s="4" t="s">
        <v>248</v>
      </c>
      <c r="P33" s="4" t="s">
        <v>248</v>
      </c>
      <c r="Q33" s="4" t="s">
        <v>248</v>
      </c>
      <c r="R33" s="4" t="s">
        <v>248</v>
      </c>
      <c r="S33" s="4" t="s">
        <v>248</v>
      </c>
      <c r="T33" s="4" t="s">
        <v>248</v>
      </c>
      <c r="U33" s="4" t="s">
        <v>248</v>
      </c>
      <c r="V33" s="4" t="s">
        <v>248</v>
      </c>
    </row>
    <row r="34" spans="1:22" ht="13.5">
      <c r="A34" s="6"/>
      <c r="B34" s="6"/>
      <c r="C34" s="5"/>
      <c r="D34" s="5"/>
      <c r="F34" s="4"/>
      <c r="G34" s="20"/>
      <c r="I34" s="4" t="s">
        <v>248</v>
      </c>
      <c r="J34" s="4" t="s">
        <v>248</v>
      </c>
      <c r="K34" s="4" t="s">
        <v>248</v>
      </c>
      <c r="L34" s="4" t="s">
        <v>248</v>
      </c>
      <c r="M34" s="4" t="s">
        <v>248</v>
      </c>
      <c r="N34" s="4" t="s">
        <v>248</v>
      </c>
      <c r="O34" s="4" t="s">
        <v>248</v>
      </c>
      <c r="P34" s="4" t="s">
        <v>248</v>
      </c>
      <c r="Q34" s="4" t="s">
        <v>248</v>
      </c>
      <c r="R34" s="4" t="s">
        <v>248</v>
      </c>
      <c r="S34" s="4" t="s">
        <v>248</v>
      </c>
      <c r="T34" s="4" t="s">
        <v>248</v>
      </c>
      <c r="U34" s="4" t="s">
        <v>248</v>
      </c>
      <c r="V34" s="4" t="s">
        <v>248</v>
      </c>
    </row>
    <row r="35" spans="1:22" ht="13.5">
      <c r="A35" s="6"/>
      <c r="B35" s="6"/>
      <c r="C35" s="5"/>
      <c r="D35" s="5"/>
      <c r="F35" s="4"/>
      <c r="G35" s="20"/>
      <c r="I35" s="4" t="s">
        <v>248</v>
      </c>
      <c r="J35" s="4" t="s">
        <v>248</v>
      </c>
      <c r="K35" s="4" t="s">
        <v>248</v>
      </c>
      <c r="L35" s="4" t="s">
        <v>248</v>
      </c>
      <c r="M35" s="4" t="s">
        <v>248</v>
      </c>
      <c r="N35" s="4" t="s">
        <v>248</v>
      </c>
      <c r="O35" s="4" t="s">
        <v>248</v>
      </c>
      <c r="P35" s="4" t="s">
        <v>248</v>
      </c>
      <c r="Q35" s="4" t="s">
        <v>248</v>
      </c>
      <c r="R35" s="4" t="s">
        <v>248</v>
      </c>
      <c r="S35" s="4" t="s">
        <v>248</v>
      </c>
      <c r="T35" s="4" t="s">
        <v>248</v>
      </c>
      <c r="U35" s="4" t="s">
        <v>248</v>
      </c>
      <c r="V35" s="4" t="s">
        <v>248</v>
      </c>
    </row>
    <row r="36" spans="1:22" ht="13.5">
      <c r="A36" s="6"/>
      <c r="B36" s="6"/>
      <c r="C36" s="5"/>
      <c r="D36" s="5"/>
      <c r="F36" s="4"/>
      <c r="G36" s="20"/>
      <c r="I36" s="4" t="s">
        <v>248</v>
      </c>
      <c r="J36" s="4" t="s">
        <v>248</v>
      </c>
      <c r="K36" s="4" t="s">
        <v>248</v>
      </c>
      <c r="L36" s="4" t="s">
        <v>248</v>
      </c>
      <c r="M36" s="4" t="s">
        <v>248</v>
      </c>
      <c r="N36" s="4" t="s">
        <v>248</v>
      </c>
      <c r="O36" s="4" t="s">
        <v>248</v>
      </c>
      <c r="P36" s="4" t="s">
        <v>248</v>
      </c>
      <c r="Q36" s="4" t="s">
        <v>248</v>
      </c>
      <c r="R36" s="4" t="s">
        <v>248</v>
      </c>
      <c r="S36" s="4" t="s">
        <v>248</v>
      </c>
      <c r="T36" s="4" t="s">
        <v>248</v>
      </c>
      <c r="U36" s="4" t="s">
        <v>248</v>
      </c>
      <c r="V36" s="4" t="s">
        <v>248</v>
      </c>
    </row>
    <row r="37" spans="1:22" ht="13.5">
      <c r="A37" s="6"/>
      <c r="B37" s="6"/>
      <c r="C37" s="5"/>
      <c r="D37" s="5"/>
      <c r="F37" s="4"/>
      <c r="G37" s="20"/>
      <c r="I37" s="4" t="s">
        <v>248</v>
      </c>
      <c r="J37" s="4" t="s">
        <v>248</v>
      </c>
      <c r="K37" s="4" t="s">
        <v>248</v>
      </c>
      <c r="L37" s="4" t="s">
        <v>248</v>
      </c>
      <c r="M37" s="4" t="s">
        <v>248</v>
      </c>
      <c r="N37" s="4" t="s">
        <v>248</v>
      </c>
      <c r="O37" s="4" t="s">
        <v>248</v>
      </c>
      <c r="P37" s="4" t="s">
        <v>248</v>
      </c>
      <c r="Q37" s="4" t="s">
        <v>248</v>
      </c>
      <c r="R37" s="4" t="s">
        <v>248</v>
      </c>
      <c r="S37" s="4" t="s">
        <v>248</v>
      </c>
      <c r="T37" s="4" t="s">
        <v>248</v>
      </c>
      <c r="U37" s="4" t="s">
        <v>248</v>
      </c>
      <c r="V37" s="4" t="s">
        <v>248</v>
      </c>
    </row>
    <row r="40" spans="1:7" ht="13.5">
      <c r="A40" s="3"/>
      <c r="B40" s="3"/>
      <c r="C40" s="3"/>
      <c r="D40" s="3"/>
      <c r="F40" t="s">
        <v>235</v>
      </c>
      <c r="G40" t="s">
        <v>236</v>
      </c>
    </row>
    <row r="41" spans="1:22" ht="13.5">
      <c r="A41" s="6" t="str">
        <f aca="true" t="shared" si="1" ref="A41:C56">A5</f>
        <v>ＧＫ</v>
      </c>
      <c r="B41" s="6">
        <f t="shared" si="1"/>
        <v>1</v>
      </c>
      <c r="C41" s="5" t="str">
        <f t="shared" si="1"/>
        <v>香坂　麻衣子</v>
      </c>
      <c r="D41" s="5">
        <f aca="true" t="shared" si="2" ref="D41:D63">D5</f>
        <v>801</v>
      </c>
      <c r="F41" s="4">
        <f>IF(SUM(I41:V41)=0,"",SUM(I41:V41))</f>
        <v>900</v>
      </c>
      <c r="G41" s="4">
        <f>IF(COUNT(I41:V41)=0,"",COUNT(I41:V41))</f>
        <v>10</v>
      </c>
      <c r="I41" s="4">
        <v>90</v>
      </c>
      <c r="J41" s="4" t="s">
        <v>248</v>
      </c>
      <c r="K41" s="4">
        <v>90</v>
      </c>
      <c r="L41" s="4">
        <v>90</v>
      </c>
      <c r="M41" s="4">
        <v>90</v>
      </c>
      <c r="N41" s="4">
        <v>90</v>
      </c>
      <c r="O41" s="4" t="s">
        <v>248</v>
      </c>
      <c r="P41" s="4">
        <v>90</v>
      </c>
      <c r="Q41" s="4" t="s">
        <v>248</v>
      </c>
      <c r="R41" s="4" t="s">
        <v>248</v>
      </c>
      <c r="S41" s="4">
        <v>90</v>
      </c>
      <c r="T41" s="4">
        <v>90</v>
      </c>
      <c r="U41" s="4">
        <v>90</v>
      </c>
      <c r="V41" s="4">
        <v>90</v>
      </c>
    </row>
    <row r="42" spans="1:22" ht="13.5">
      <c r="A42" s="6" t="str">
        <f t="shared" si="1"/>
        <v>ＧＫ</v>
      </c>
      <c r="B42" s="6">
        <f t="shared" si="1"/>
        <v>13</v>
      </c>
      <c r="C42" s="5" t="str">
        <f t="shared" si="1"/>
        <v>★鞠川　奈津江</v>
      </c>
      <c r="D42" s="5">
        <f t="shared" si="2"/>
        <v>813</v>
      </c>
      <c r="F42" s="4">
        <f aca="true" t="shared" si="3" ref="F42:F63">IF(SUM(I42:V42)=0,"",SUM(I42:V42))</f>
        <v>360</v>
      </c>
      <c r="G42" s="4">
        <f aca="true" t="shared" si="4" ref="G42:G63">IF(COUNT(I42:V42)=0,"",COUNT(I42:V42))</f>
        <v>4</v>
      </c>
      <c r="I42" s="4" t="s">
        <v>248</v>
      </c>
      <c r="J42" s="4">
        <v>90</v>
      </c>
      <c r="K42" s="4" t="s">
        <v>248</v>
      </c>
      <c r="L42" s="4" t="s">
        <v>248</v>
      </c>
      <c r="M42" s="4" t="s">
        <v>248</v>
      </c>
      <c r="N42" s="4" t="s">
        <v>248</v>
      </c>
      <c r="O42" s="4">
        <v>90</v>
      </c>
      <c r="P42" s="4" t="s">
        <v>248</v>
      </c>
      <c r="Q42" s="4">
        <v>90</v>
      </c>
      <c r="R42" s="4">
        <v>90</v>
      </c>
      <c r="S42" s="4" t="s">
        <v>248</v>
      </c>
      <c r="T42" s="4" t="s">
        <v>248</v>
      </c>
      <c r="U42" s="4" t="s">
        <v>248</v>
      </c>
      <c r="V42" s="4" t="s">
        <v>248</v>
      </c>
    </row>
    <row r="43" spans="1:22" ht="13.5">
      <c r="A43" s="1" t="str">
        <f t="shared" si="1"/>
        <v>ＳＷ</v>
      </c>
      <c r="B43" s="1">
        <f t="shared" si="1"/>
        <v>6</v>
      </c>
      <c r="C43" s="10" t="str">
        <f t="shared" si="1"/>
        <v>有森　瞳美</v>
      </c>
      <c r="D43" s="10">
        <f t="shared" si="2"/>
        <v>806</v>
      </c>
      <c r="F43" s="4">
        <f t="shared" si="3"/>
        <v>1170</v>
      </c>
      <c r="G43" s="4">
        <f t="shared" si="4"/>
        <v>13</v>
      </c>
      <c r="I43" s="4">
        <v>90</v>
      </c>
      <c r="J43" s="4">
        <v>90</v>
      </c>
      <c r="K43" s="4">
        <v>90</v>
      </c>
      <c r="L43" s="4">
        <v>90</v>
      </c>
      <c r="M43" s="4">
        <v>90</v>
      </c>
      <c r="N43" s="4">
        <v>90</v>
      </c>
      <c r="O43" s="4">
        <v>90</v>
      </c>
      <c r="P43" s="4">
        <v>90</v>
      </c>
      <c r="Q43" s="4" t="s">
        <v>248</v>
      </c>
      <c r="R43" s="4">
        <v>90</v>
      </c>
      <c r="S43" s="4">
        <v>90</v>
      </c>
      <c r="T43" s="4">
        <v>90</v>
      </c>
      <c r="U43" s="4">
        <v>90</v>
      </c>
      <c r="V43" s="4">
        <v>90</v>
      </c>
    </row>
    <row r="44" spans="1:22" ht="13.5">
      <c r="A44" s="1" t="str">
        <f t="shared" si="1"/>
        <v>ＣＢ</v>
      </c>
      <c r="B44" s="1">
        <f t="shared" si="1"/>
        <v>3</v>
      </c>
      <c r="C44" s="10" t="str">
        <f t="shared" si="1"/>
        <v>水谷　由梨香</v>
      </c>
      <c r="D44" s="10">
        <f t="shared" si="2"/>
        <v>803</v>
      </c>
      <c r="F44" s="4">
        <f t="shared" si="3"/>
        <v>1083</v>
      </c>
      <c r="G44" s="4">
        <f t="shared" si="4"/>
        <v>13</v>
      </c>
      <c r="I44" s="4">
        <v>90</v>
      </c>
      <c r="J44" s="4">
        <v>90</v>
      </c>
      <c r="K44" s="4">
        <v>90</v>
      </c>
      <c r="L44" s="4">
        <v>90</v>
      </c>
      <c r="M44" s="4">
        <v>90</v>
      </c>
      <c r="N44" s="4">
        <v>90</v>
      </c>
      <c r="O44" s="4">
        <v>14</v>
      </c>
      <c r="P44" s="4">
        <v>90</v>
      </c>
      <c r="Q44" s="4">
        <v>79</v>
      </c>
      <c r="R44" s="4" t="s">
        <v>248</v>
      </c>
      <c r="S44" s="4">
        <v>90</v>
      </c>
      <c r="T44" s="4">
        <v>90</v>
      </c>
      <c r="U44" s="4">
        <v>90</v>
      </c>
      <c r="V44" s="4">
        <v>90</v>
      </c>
    </row>
    <row r="45" spans="1:22" ht="13.5">
      <c r="A45" s="1" t="str">
        <f t="shared" si="1"/>
        <v>ＣＢ</v>
      </c>
      <c r="B45" s="1">
        <f t="shared" si="1"/>
        <v>17</v>
      </c>
      <c r="C45" s="10" t="str">
        <f t="shared" si="1"/>
        <v>二見　瑛理子</v>
      </c>
      <c r="D45" s="10">
        <f t="shared" si="2"/>
        <v>817</v>
      </c>
      <c r="F45" s="4">
        <f t="shared" si="3"/>
        <v>215</v>
      </c>
      <c r="G45" s="4">
        <f t="shared" si="4"/>
        <v>5</v>
      </c>
      <c r="I45" s="4" t="s">
        <v>248</v>
      </c>
      <c r="J45" s="4">
        <v>13</v>
      </c>
      <c r="K45" s="4" t="s">
        <v>248</v>
      </c>
      <c r="L45" s="4" t="s">
        <v>248</v>
      </c>
      <c r="M45" s="4">
        <v>10</v>
      </c>
      <c r="N45" s="4" t="s">
        <v>248</v>
      </c>
      <c r="O45" s="4" t="s">
        <v>248</v>
      </c>
      <c r="P45" s="4" t="s">
        <v>248</v>
      </c>
      <c r="Q45" s="4">
        <v>90</v>
      </c>
      <c r="R45" s="4">
        <v>90</v>
      </c>
      <c r="S45" s="4">
        <v>12</v>
      </c>
      <c r="T45" s="4" t="s">
        <v>248</v>
      </c>
      <c r="U45" s="4" t="s">
        <v>248</v>
      </c>
      <c r="V45" s="4" t="s">
        <v>248</v>
      </c>
    </row>
    <row r="46" spans="1:22" ht="13.5">
      <c r="A46" s="1" t="str">
        <f t="shared" si="1"/>
        <v>ＳＷ</v>
      </c>
      <c r="B46" s="1">
        <f t="shared" si="1"/>
        <v>21</v>
      </c>
      <c r="C46" s="10" t="str">
        <f t="shared" si="1"/>
        <v>扇ヶ谷　鉄子</v>
      </c>
      <c r="D46" s="10">
        <f t="shared" si="2"/>
        <v>821</v>
      </c>
      <c r="F46" s="4">
        <f t="shared" si="3"/>
        <v>953</v>
      </c>
      <c r="G46" s="4">
        <f t="shared" si="4"/>
        <v>12</v>
      </c>
      <c r="I46" s="4">
        <v>90</v>
      </c>
      <c r="J46" s="4">
        <v>77</v>
      </c>
      <c r="K46" s="4">
        <v>12</v>
      </c>
      <c r="L46" s="4">
        <v>90</v>
      </c>
      <c r="M46" s="4">
        <v>80</v>
      </c>
      <c r="N46" s="4">
        <v>90</v>
      </c>
      <c r="O46" s="4">
        <v>76</v>
      </c>
      <c r="P46" s="4" t="s">
        <v>248</v>
      </c>
      <c r="Q46" s="4">
        <v>90</v>
      </c>
      <c r="R46" s="4" t="s">
        <v>248</v>
      </c>
      <c r="S46" s="4">
        <v>78</v>
      </c>
      <c r="T46" s="4">
        <v>90</v>
      </c>
      <c r="U46" s="4">
        <v>90</v>
      </c>
      <c r="V46" s="4">
        <v>90</v>
      </c>
    </row>
    <row r="47" spans="1:22" ht="13.5">
      <c r="A47" s="1" t="str">
        <f t="shared" si="1"/>
        <v>ＣＢ</v>
      </c>
      <c r="B47" s="1">
        <f t="shared" si="1"/>
        <v>23</v>
      </c>
      <c r="C47" s="10" t="str">
        <f t="shared" si="1"/>
        <v>篠坂　唯子</v>
      </c>
      <c r="D47" s="10">
        <f t="shared" si="2"/>
        <v>823</v>
      </c>
      <c r="F47" s="4">
        <f t="shared" si="3"/>
        <v>348</v>
      </c>
      <c r="G47" s="4">
        <f t="shared" si="4"/>
        <v>4</v>
      </c>
      <c r="I47" s="4" t="s">
        <v>248</v>
      </c>
      <c r="J47" s="4" t="s">
        <v>248</v>
      </c>
      <c r="K47" s="4">
        <v>78</v>
      </c>
      <c r="L47" s="4" t="s">
        <v>248</v>
      </c>
      <c r="M47" s="4" t="s">
        <v>248</v>
      </c>
      <c r="N47" s="4" t="s">
        <v>248</v>
      </c>
      <c r="O47" s="4">
        <v>90</v>
      </c>
      <c r="P47" s="4">
        <v>90</v>
      </c>
      <c r="Q47" s="4" t="s">
        <v>248</v>
      </c>
      <c r="R47" s="4">
        <v>90</v>
      </c>
      <c r="S47" s="4" t="s">
        <v>248</v>
      </c>
      <c r="T47" s="4" t="s">
        <v>248</v>
      </c>
      <c r="U47" s="4" t="s">
        <v>248</v>
      </c>
      <c r="V47" s="4" t="s">
        <v>248</v>
      </c>
    </row>
    <row r="48" spans="1:22" ht="13.5">
      <c r="A48" s="1" t="str">
        <f t="shared" si="1"/>
        <v>ＳＢ</v>
      </c>
      <c r="B48" s="1">
        <f t="shared" si="1"/>
        <v>19</v>
      </c>
      <c r="C48" s="10" t="str">
        <f t="shared" si="1"/>
        <v>南　弥生</v>
      </c>
      <c r="D48" s="10">
        <f t="shared" si="2"/>
        <v>819</v>
      </c>
      <c r="F48" s="4">
        <f t="shared" si="3"/>
        <v>175</v>
      </c>
      <c r="G48" s="4">
        <f t="shared" si="4"/>
        <v>6</v>
      </c>
      <c r="I48" s="4" t="s">
        <v>248</v>
      </c>
      <c r="J48" s="4" t="s">
        <v>248</v>
      </c>
      <c r="K48" s="4" t="s">
        <v>248</v>
      </c>
      <c r="L48" s="4">
        <v>27</v>
      </c>
      <c r="M48" s="4" t="s">
        <v>248</v>
      </c>
      <c r="N48" s="4">
        <v>32</v>
      </c>
      <c r="O48" s="4" t="s">
        <v>248</v>
      </c>
      <c r="P48" s="4">
        <v>60</v>
      </c>
      <c r="Q48" s="4">
        <v>11</v>
      </c>
      <c r="R48" s="4" t="s">
        <v>248</v>
      </c>
      <c r="S48" s="4" t="s">
        <v>248</v>
      </c>
      <c r="T48" s="4">
        <v>21</v>
      </c>
      <c r="U48" s="4">
        <v>24</v>
      </c>
      <c r="V48" s="4" t="s">
        <v>248</v>
      </c>
    </row>
    <row r="49" spans="1:22" ht="13.5">
      <c r="A49" s="1" t="str">
        <f t="shared" si="1"/>
        <v>ＳＢ</v>
      </c>
      <c r="B49" s="1">
        <f t="shared" si="1"/>
        <v>5</v>
      </c>
      <c r="C49" s="10" t="str">
        <f t="shared" si="1"/>
        <v>広瀬　のぞみ</v>
      </c>
      <c r="D49" s="10">
        <f t="shared" si="2"/>
        <v>805</v>
      </c>
      <c r="F49" s="4">
        <f t="shared" si="3"/>
        <v>124</v>
      </c>
      <c r="G49" s="4">
        <f t="shared" si="4"/>
        <v>2</v>
      </c>
      <c r="I49" s="4">
        <v>34</v>
      </c>
      <c r="J49" s="4" t="s">
        <v>248</v>
      </c>
      <c r="K49" s="4" t="s">
        <v>248</v>
      </c>
      <c r="L49" s="4" t="s">
        <v>248</v>
      </c>
      <c r="M49" s="4">
        <v>90</v>
      </c>
      <c r="N49" s="4" t="s">
        <v>248</v>
      </c>
      <c r="O49" s="4" t="s">
        <v>248</v>
      </c>
      <c r="P49" s="4" t="s">
        <v>248</v>
      </c>
      <c r="Q49" s="4" t="s">
        <v>248</v>
      </c>
      <c r="R49" s="4" t="s">
        <v>248</v>
      </c>
      <c r="S49" s="4" t="s">
        <v>248</v>
      </c>
      <c r="T49" s="4" t="s">
        <v>248</v>
      </c>
      <c r="U49" s="4" t="s">
        <v>248</v>
      </c>
      <c r="V49" s="4" t="s">
        <v>248</v>
      </c>
    </row>
    <row r="50" spans="1:22" ht="13.5">
      <c r="A50" s="8" t="str">
        <f t="shared" si="1"/>
        <v>ＤＭＦ</v>
      </c>
      <c r="B50" s="8">
        <f t="shared" si="1"/>
        <v>4</v>
      </c>
      <c r="C50" s="11" t="str">
        <f t="shared" si="1"/>
        <v>水澤　摩央</v>
      </c>
      <c r="D50" s="11">
        <f t="shared" si="2"/>
        <v>804</v>
      </c>
      <c r="F50" s="4">
        <f t="shared" si="3"/>
        <v>927</v>
      </c>
      <c r="G50" s="4">
        <f t="shared" si="4"/>
        <v>13</v>
      </c>
      <c r="I50" s="4">
        <v>78</v>
      </c>
      <c r="J50" s="4">
        <v>90</v>
      </c>
      <c r="K50" s="4">
        <v>90</v>
      </c>
      <c r="L50" s="4">
        <v>75</v>
      </c>
      <c r="M50" s="4">
        <v>66</v>
      </c>
      <c r="N50" s="4">
        <v>67</v>
      </c>
      <c r="O50" s="4">
        <v>24</v>
      </c>
      <c r="P50" s="4">
        <v>76</v>
      </c>
      <c r="Q50" s="4">
        <v>30</v>
      </c>
      <c r="R50" s="4" t="s">
        <v>248</v>
      </c>
      <c r="S50" s="4">
        <v>90</v>
      </c>
      <c r="T50" s="4">
        <v>90</v>
      </c>
      <c r="U50" s="4">
        <v>90</v>
      </c>
      <c r="V50" s="4">
        <v>61</v>
      </c>
    </row>
    <row r="51" spans="1:22" ht="13.5">
      <c r="A51" s="8" t="str">
        <f t="shared" si="1"/>
        <v>ＤＭＦ</v>
      </c>
      <c r="B51" s="8">
        <f t="shared" si="1"/>
        <v>15</v>
      </c>
      <c r="C51" s="11" t="str">
        <f t="shared" si="1"/>
        <v>本田　智子</v>
      </c>
      <c r="D51" s="11">
        <f t="shared" si="2"/>
        <v>815</v>
      </c>
      <c r="F51" s="4">
        <f t="shared" si="3"/>
        <v>412</v>
      </c>
      <c r="G51" s="4">
        <f t="shared" si="4"/>
        <v>8</v>
      </c>
      <c r="I51" s="4">
        <v>29</v>
      </c>
      <c r="J51" s="4" t="s">
        <v>248</v>
      </c>
      <c r="K51" s="4" t="s">
        <v>248</v>
      </c>
      <c r="L51" s="4" t="s">
        <v>248</v>
      </c>
      <c r="M51" s="4" t="s">
        <v>248</v>
      </c>
      <c r="N51" s="4">
        <v>90</v>
      </c>
      <c r="O51" s="4">
        <v>66</v>
      </c>
      <c r="P51" s="4">
        <v>24</v>
      </c>
      <c r="Q51" s="4">
        <v>60</v>
      </c>
      <c r="R51" s="4">
        <v>90</v>
      </c>
      <c r="S51" s="4" t="s">
        <v>248</v>
      </c>
      <c r="T51" s="4">
        <v>24</v>
      </c>
      <c r="U51" s="4" t="s">
        <v>248</v>
      </c>
      <c r="V51" s="4">
        <v>29</v>
      </c>
    </row>
    <row r="52" spans="1:22" ht="13.5">
      <c r="A52" s="8" t="str">
        <f t="shared" si="1"/>
        <v>ＤＭＦ</v>
      </c>
      <c r="B52" s="8">
        <f t="shared" si="1"/>
        <v>2</v>
      </c>
      <c r="C52" s="11" t="str">
        <f t="shared" si="1"/>
        <v>楠瀬　緋菜</v>
      </c>
      <c r="D52" s="11">
        <f t="shared" si="2"/>
        <v>802</v>
      </c>
      <c r="F52" s="4">
        <f t="shared" si="3"/>
        <v>1079</v>
      </c>
      <c r="G52" s="4">
        <f t="shared" si="4"/>
        <v>13</v>
      </c>
      <c r="I52" s="4">
        <v>90</v>
      </c>
      <c r="J52" s="4">
        <v>90</v>
      </c>
      <c r="K52" s="4">
        <v>90</v>
      </c>
      <c r="L52" s="4">
        <v>90</v>
      </c>
      <c r="M52" s="4" t="s">
        <v>248</v>
      </c>
      <c r="N52" s="4">
        <v>23</v>
      </c>
      <c r="O52" s="4">
        <v>90</v>
      </c>
      <c r="P52" s="4">
        <v>90</v>
      </c>
      <c r="Q52" s="4">
        <v>90</v>
      </c>
      <c r="R52" s="4">
        <v>90</v>
      </c>
      <c r="S52" s="4">
        <v>90</v>
      </c>
      <c r="T52" s="4">
        <v>66</v>
      </c>
      <c r="U52" s="4">
        <v>90</v>
      </c>
      <c r="V52" s="4">
        <v>90</v>
      </c>
    </row>
    <row r="53" spans="1:22" ht="13.5">
      <c r="A53" s="8" t="str">
        <f t="shared" si="1"/>
        <v>ＣＭＦ</v>
      </c>
      <c r="B53" s="8">
        <f t="shared" si="1"/>
        <v>7</v>
      </c>
      <c r="C53" s="11" t="str">
        <f t="shared" si="1"/>
        <v>牧原　優紀子　</v>
      </c>
      <c r="D53" s="11">
        <f t="shared" si="2"/>
        <v>807</v>
      </c>
      <c r="F53" s="4">
        <f t="shared" si="3"/>
        <v>862</v>
      </c>
      <c r="G53" s="4">
        <f t="shared" si="4"/>
        <v>12</v>
      </c>
      <c r="I53" s="4">
        <v>90</v>
      </c>
      <c r="J53" s="4">
        <v>90</v>
      </c>
      <c r="K53" s="4">
        <v>68</v>
      </c>
      <c r="L53" s="4">
        <v>90</v>
      </c>
      <c r="M53" s="4">
        <v>29</v>
      </c>
      <c r="N53" s="4" t="s">
        <v>248</v>
      </c>
      <c r="O53" s="4">
        <v>90</v>
      </c>
      <c r="P53" s="4">
        <v>90</v>
      </c>
      <c r="Q53" s="4">
        <v>90</v>
      </c>
      <c r="R53" s="4">
        <v>27</v>
      </c>
      <c r="S53" s="4" t="s">
        <v>248</v>
      </c>
      <c r="T53" s="4">
        <v>90</v>
      </c>
      <c r="U53" s="4">
        <v>90</v>
      </c>
      <c r="V53" s="4">
        <v>18</v>
      </c>
    </row>
    <row r="54" spans="1:22" ht="13.5">
      <c r="A54" s="8" t="str">
        <f t="shared" si="1"/>
        <v>ＣＭＦ</v>
      </c>
      <c r="B54" s="8">
        <f t="shared" si="1"/>
        <v>20</v>
      </c>
      <c r="C54" s="11" t="str">
        <f t="shared" si="1"/>
        <v>岬　琴音</v>
      </c>
      <c r="D54" s="11">
        <f t="shared" si="2"/>
        <v>820</v>
      </c>
      <c r="F54" s="4">
        <f t="shared" si="3"/>
        <v>49</v>
      </c>
      <c r="G54" s="4">
        <f t="shared" si="4"/>
        <v>2</v>
      </c>
      <c r="I54" s="4" t="s">
        <v>248</v>
      </c>
      <c r="J54" s="4" t="s">
        <v>248</v>
      </c>
      <c r="K54" s="4" t="s">
        <v>248</v>
      </c>
      <c r="L54" s="4" t="s">
        <v>248</v>
      </c>
      <c r="M54" s="4">
        <v>24</v>
      </c>
      <c r="N54" s="4" t="s">
        <v>248</v>
      </c>
      <c r="O54" s="4" t="s">
        <v>248</v>
      </c>
      <c r="P54" s="4" t="s">
        <v>248</v>
      </c>
      <c r="Q54" s="4">
        <v>25</v>
      </c>
      <c r="R54" s="4" t="s">
        <v>248</v>
      </c>
      <c r="S54" s="4" t="s">
        <v>248</v>
      </c>
      <c r="T54" s="4" t="s">
        <v>248</v>
      </c>
      <c r="U54" s="4" t="s">
        <v>248</v>
      </c>
      <c r="V54" s="4" t="s">
        <v>248</v>
      </c>
    </row>
    <row r="55" spans="1:22" ht="13.5">
      <c r="A55" s="8" t="str">
        <f t="shared" si="1"/>
        <v>ＷＢ</v>
      </c>
      <c r="B55" s="8">
        <f t="shared" si="1"/>
        <v>12</v>
      </c>
      <c r="C55" s="11" t="str">
        <f t="shared" si="1"/>
        <v>向井　弥子</v>
      </c>
      <c r="D55" s="11">
        <f t="shared" si="2"/>
        <v>812</v>
      </c>
      <c r="F55" s="4">
        <f t="shared" si="3"/>
        <v>925</v>
      </c>
      <c r="G55" s="4">
        <f t="shared" si="4"/>
        <v>12</v>
      </c>
      <c r="I55" s="4">
        <v>61</v>
      </c>
      <c r="J55" s="4" t="s">
        <v>248</v>
      </c>
      <c r="K55" s="4">
        <v>90</v>
      </c>
      <c r="L55" s="4">
        <v>90</v>
      </c>
      <c r="M55" s="4">
        <v>90</v>
      </c>
      <c r="N55" s="4">
        <v>74</v>
      </c>
      <c r="O55" s="4">
        <v>28</v>
      </c>
      <c r="P55" s="4">
        <v>66</v>
      </c>
      <c r="Q55" s="4">
        <v>90</v>
      </c>
      <c r="R55" s="4" t="s">
        <v>248</v>
      </c>
      <c r="S55" s="4">
        <v>90</v>
      </c>
      <c r="T55" s="4">
        <v>90</v>
      </c>
      <c r="U55" s="4">
        <v>66</v>
      </c>
      <c r="V55" s="4">
        <v>90</v>
      </c>
    </row>
    <row r="56" spans="1:22" ht="13.5">
      <c r="A56" s="8" t="str">
        <f t="shared" si="1"/>
        <v>ＷＢ</v>
      </c>
      <c r="B56" s="8">
        <f t="shared" si="1"/>
        <v>8</v>
      </c>
      <c r="C56" s="11" t="str">
        <f t="shared" si="1"/>
        <v>神谷　菜由</v>
      </c>
      <c r="D56" s="11">
        <f t="shared" si="2"/>
        <v>808</v>
      </c>
      <c r="F56" s="4">
        <f t="shared" si="3"/>
        <v>840</v>
      </c>
      <c r="G56" s="4">
        <f t="shared" si="4"/>
        <v>13</v>
      </c>
      <c r="I56" s="4">
        <v>78</v>
      </c>
      <c r="J56" s="4">
        <v>27</v>
      </c>
      <c r="K56" s="4">
        <v>90</v>
      </c>
      <c r="L56" s="4">
        <v>63</v>
      </c>
      <c r="M56" s="4">
        <v>90</v>
      </c>
      <c r="N56" s="4">
        <v>58</v>
      </c>
      <c r="O56" s="4">
        <v>62</v>
      </c>
      <c r="P56" s="4">
        <v>30</v>
      </c>
      <c r="Q56" s="4">
        <v>65</v>
      </c>
      <c r="R56" s="4" t="s">
        <v>248</v>
      </c>
      <c r="S56" s="4">
        <v>90</v>
      </c>
      <c r="T56" s="4">
        <v>69</v>
      </c>
      <c r="U56" s="4">
        <v>57</v>
      </c>
      <c r="V56" s="4">
        <v>61</v>
      </c>
    </row>
    <row r="57" spans="1:22" ht="13.5">
      <c r="A57" s="8" t="str">
        <f aca="true" t="shared" si="5" ref="A57:C63">A21</f>
        <v>ＳＭＦ</v>
      </c>
      <c r="B57" s="8">
        <f t="shared" si="5"/>
        <v>14</v>
      </c>
      <c r="C57" s="11" t="str">
        <f t="shared" si="5"/>
        <v>赤井　ほむら</v>
      </c>
      <c r="D57" s="11">
        <f t="shared" si="2"/>
        <v>814</v>
      </c>
      <c r="F57" s="4">
        <f t="shared" si="3"/>
        <v>267</v>
      </c>
      <c r="G57" s="4">
        <f t="shared" si="4"/>
        <v>7</v>
      </c>
      <c r="I57" s="4" t="s">
        <v>248</v>
      </c>
      <c r="J57" s="4">
        <v>63</v>
      </c>
      <c r="K57" s="4" t="s">
        <v>248</v>
      </c>
      <c r="L57" s="4" t="s">
        <v>248</v>
      </c>
      <c r="M57" s="4" t="s">
        <v>248</v>
      </c>
      <c r="N57" s="4">
        <v>16</v>
      </c>
      <c r="O57" s="4">
        <v>90</v>
      </c>
      <c r="P57" s="4">
        <v>14</v>
      </c>
      <c r="Q57" s="4" t="s">
        <v>248</v>
      </c>
      <c r="R57" s="4">
        <v>22</v>
      </c>
      <c r="S57" s="4" t="s">
        <v>248</v>
      </c>
      <c r="T57" s="4" t="s">
        <v>248</v>
      </c>
      <c r="U57" s="4">
        <v>33</v>
      </c>
      <c r="V57" s="4">
        <v>29</v>
      </c>
    </row>
    <row r="58" spans="1:22" ht="13.5">
      <c r="A58" s="8" t="str">
        <f t="shared" si="5"/>
        <v>ＯＭＦ</v>
      </c>
      <c r="B58" s="8">
        <f t="shared" si="5"/>
        <v>16</v>
      </c>
      <c r="C58" s="11" t="str">
        <f t="shared" si="5"/>
        <v>沢田　璃未</v>
      </c>
      <c r="D58" s="11">
        <f t="shared" si="2"/>
        <v>816</v>
      </c>
      <c r="F58" s="4">
        <f t="shared" si="3"/>
        <v>540</v>
      </c>
      <c r="G58" s="4">
        <f t="shared" si="4"/>
        <v>8</v>
      </c>
      <c r="I58" s="4" t="s">
        <v>248</v>
      </c>
      <c r="J58" s="4">
        <v>90</v>
      </c>
      <c r="K58" s="4">
        <v>22</v>
      </c>
      <c r="L58" s="4">
        <v>15</v>
      </c>
      <c r="M58" s="4" t="s">
        <v>248</v>
      </c>
      <c r="N58" s="4">
        <v>90</v>
      </c>
      <c r="O58" s="4">
        <v>90</v>
      </c>
      <c r="P58" s="4" t="s">
        <v>248</v>
      </c>
      <c r="Q58" s="4" t="s">
        <v>248</v>
      </c>
      <c r="R58" s="4">
        <v>90</v>
      </c>
      <c r="S58" s="4">
        <v>71</v>
      </c>
      <c r="T58" s="4" t="s">
        <v>248</v>
      </c>
      <c r="U58" s="4" t="s">
        <v>248</v>
      </c>
      <c r="V58" s="4">
        <v>72</v>
      </c>
    </row>
    <row r="59" spans="1:22" ht="13.5">
      <c r="A59" s="8" t="str">
        <f t="shared" si="5"/>
        <v>ＯＭＦ</v>
      </c>
      <c r="B59" s="8">
        <f t="shared" si="5"/>
        <v>18</v>
      </c>
      <c r="C59" s="11" t="str">
        <f t="shared" si="5"/>
        <v>栗生　恵</v>
      </c>
      <c r="D59" s="11">
        <f t="shared" si="2"/>
        <v>818</v>
      </c>
      <c r="F59" s="4">
        <f t="shared" si="3"/>
        <v>143</v>
      </c>
      <c r="G59" s="4">
        <f t="shared" si="4"/>
        <v>3</v>
      </c>
      <c r="I59" s="4" t="s">
        <v>248</v>
      </c>
      <c r="J59" s="4" t="s">
        <v>248</v>
      </c>
      <c r="K59" s="4" t="s">
        <v>248</v>
      </c>
      <c r="L59" s="4" t="s">
        <v>248</v>
      </c>
      <c r="M59" s="4">
        <v>61</v>
      </c>
      <c r="N59" s="4" t="s">
        <v>248</v>
      </c>
      <c r="O59" s="4" t="s">
        <v>248</v>
      </c>
      <c r="P59" s="4" t="s">
        <v>248</v>
      </c>
      <c r="Q59" s="4" t="s">
        <v>248</v>
      </c>
      <c r="R59" s="4">
        <v>63</v>
      </c>
      <c r="S59" s="4">
        <v>19</v>
      </c>
      <c r="T59" s="4" t="s">
        <v>248</v>
      </c>
      <c r="U59" s="4" t="s">
        <v>248</v>
      </c>
      <c r="V59" s="4" t="s">
        <v>248</v>
      </c>
    </row>
    <row r="60" spans="1:22" ht="13.5">
      <c r="A60" s="2" t="str">
        <f t="shared" si="5"/>
        <v>ＳＴ</v>
      </c>
      <c r="B60" s="2">
        <f t="shared" si="5"/>
        <v>9</v>
      </c>
      <c r="C60" s="12" t="str">
        <f t="shared" si="5"/>
        <v>音無　夕希</v>
      </c>
      <c r="D60" s="12">
        <f t="shared" si="2"/>
        <v>809</v>
      </c>
      <c r="F60" s="4">
        <f t="shared" si="3"/>
        <v>808</v>
      </c>
      <c r="G60" s="4">
        <f t="shared" si="4"/>
        <v>10</v>
      </c>
      <c r="I60" s="4">
        <v>90</v>
      </c>
      <c r="J60" s="4">
        <v>30</v>
      </c>
      <c r="K60" s="4">
        <v>90</v>
      </c>
      <c r="L60" s="4">
        <v>58</v>
      </c>
      <c r="M60" s="4" t="s">
        <v>248</v>
      </c>
      <c r="N60" s="4">
        <v>90</v>
      </c>
      <c r="O60" s="4" t="s">
        <v>248</v>
      </c>
      <c r="P60" s="4">
        <v>90</v>
      </c>
      <c r="Q60" s="4">
        <v>90</v>
      </c>
      <c r="R60" s="4">
        <v>90</v>
      </c>
      <c r="S60" s="4" t="s">
        <v>248</v>
      </c>
      <c r="T60" s="4">
        <v>90</v>
      </c>
      <c r="U60" s="4">
        <v>90</v>
      </c>
      <c r="V60" s="4" t="s">
        <v>248</v>
      </c>
    </row>
    <row r="61" spans="1:22" ht="13.5">
      <c r="A61" s="2" t="str">
        <f t="shared" si="5"/>
        <v>ＣＦ</v>
      </c>
      <c r="B61" s="2">
        <f t="shared" si="5"/>
        <v>11</v>
      </c>
      <c r="C61" s="12" t="str">
        <f t="shared" si="5"/>
        <v>風間　こだち</v>
      </c>
      <c r="D61" s="12">
        <f t="shared" si="2"/>
        <v>811</v>
      </c>
      <c r="F61" s="4">
        <f t="shared" si="3"/>
        <v>864</v>
      </c>
      <c r="G61" s="4">
        <f t="shared" si="4"/>
        <v>12</v>
      </c>
      <c r="I61" s="4">
        <v>90</v>
      </c>
      <c r="J61" s="4">
        <v>90</v>
      </c>
      <c r="K61" s="4">
        <v>71</v>
      </c>
      <c r="L61" s="4">
        <v>32</v>
      </c>
      <c r="M61" s="4">
        <v>90</v>
      </c>
      <c r="N61" s="4">
        <v>90</v>
      </c>
      <c r="O61" s="4" t="s">
        <v>248</v>
      </c>
      <c r="P61" s="4" t="s">
        <v>248</v>
      </c>
      <c r="Q61" s="4">
        <v>90</v>
      </c>
      <c r="R61" s="4">
        <v>65</v>
      </c>
      <c r="S61" s="4">
        <v>18</v>
      </c>
      <c r="T61" s="4">
        <v>72</v>
      </c>
      <c r="U61" s="4">
        <v>66</v>
      </c>
      <c r="V61" s="4">
        <v>90</v>
      </c>
    </row>
    <row r="62" spans="1:22" ht="13.5">
      <c r="A62" s="2" t="str">
        <f t="shared" si="5"/>
        <v>ＣＦ</v>
      </c>
      <c r="B62" s="2">
        <f t="shared" si="5"/>
        <v>22</v>
      </c>
      <c r="C62" s="12" t="str">
        <f t="shared" si="5"/>
        <v>志村　まみ</v>
      </c>
      <c r="D62" s="12">
        <f t="shared" si="2"/>
        <v>822</v>
      </c>
      <c r="F62" s="4">
        <f t="shared" si="3"/>
        <v>260</v>
      </c>
      <c r="G62" s="4">
        <f t="shared" si="4"/>
        <v>4</v>
      </c>
      <c r="I62" s="4">
        <v>12</v>
      </c>
      <c r="J62" s="4" t="s">
        <v>248</v>
      </c>
      <c r="K62" s="4" t="s">
        <v>248</v>
      </c>
      <c r="L62" s="4" t="s">
        <v>248</v>
      </c>
      <c r="M62" s="4">
        <v>90</v>
      </c>
      <c r="N62" s="4" t="s">
        <v>248</v>
      </c>
      <c r="O62" s="4" t="s">
        <v>248</v>
      </c>
      <c r="P62" s="4" t="s">
        <v>248</v>
      </c>
      <c r="Q62" s="4" t="s">
        <v>248</v>
      </c>
      <c r="R62" s="4">
        <v>68</v>
      </c>
      <c r="S62" s="4">
        <v>90</v>
      </c>
      <c r="T62" s="4" t="s">
        <v>248</v>
      </c>
      <c r="U62" s="4" t="s">
        <v>248</v>
      </c>
      <c r="V62" s="4" t="s">
        <v>248</v>
      </c>
    </row>
    <row r="63" spans="1:22" ht="13.5">
      <c r="A63" s="2" t="str">
        <f t="shared" si="5"/>
        <v>ＣＦ</v>
      </c>
      <c r="B63" s="2">
        <f t="shared" si="5"/>
        <v>24</v>
      </c>
      <c r="C63" s="12" t="str">
        <f t="shared" si="5"/>
        <v>安藤　桃子</v>
      </c>
      <c r="D63" s="12">
        <f t="shared" si="2"/>
        <v>824</v>
      </c>
      <c r="F63" s="4">
        <f t="shared" si="3"/>
        <v>578</v>
      </c>
      <c r="G63" s="4">
        <f t="shared" si="4"/>
        <v>10</v>
      </c>
      <c r="I63" s="4" t="s">
        <v>248</v>
      </c>
      <c r="J63" s="4">
        <v>60</v>
      </c>
      <c r="K63" s="4">
        <v>19</v>
      </c>
      <c r="L63" s="4">
        <v>90</v>
      </c>
      <c r="M63" s="4" t="s">
        <v>248</v>
      </c>
      <c r="N63" s="4" t="s">
        <v>248</v>
      </c>
      <c r="O63" s="4">
        <v>90</v>
      </c>
      <c r="P63" s="4">
        <v>90</v>
      </c>
      <c r="Q63" s="4" t="s">
        <v>248</v>
      </c>
      <c r="R63" s="4">
        <v>25</v>
      </c>
      <c r="S63" s="4">
        <v>72</v>
      </c>
      <c r="T63" s="4">
        <v>18</v>
      </c>
      <c r="U63" s="4">
        <v>24</v>
      </c>
      <c r="V63" s="4">
        <v>90</v>
      </c>
    </row>
    <row r="64" spans="1:22" ht="13.5">
      <c r="A64" s="6"/>
      <c r="B64" s="6"/>
      <c r="C64" s="5"/>
      <c r="D64" s="5"/>
      <c r="F64" s="4"/>
      <c r="G64" s="4"/>
      <c r="I64" s="4" t="s">
        <v>248</v>
      </c>
      <c r="J64" s="4" t="s">
        <v>248</v>
      </c>
      <c r="K64" s="4" t="s">
        <v>248</v>
      </c>
      <c r="L64" s="4" t="s">
        <v>248</v>
      </c>
      <c r="M64" s="4" t="s">
        <v>248</v>
      </c>
      <c r="N64" s="4" t="s">
        <v>248</v>
      </c>
      <c r="O64" s="4" t="s">
        <v>248</v>
      </c>
      <c r="P64" s="4" t="s">
        <v>248</v>
      </c>
      <c r="Q64" s="4" t="s">
        <v>248</v>
      </c>
      <c r="R64" s="4" t="s">
        <v>248</v>
      </c>
      <c r="S64" s="4" t="s">
        <v>248</v>
      </c>
      <c r="T64" s="4" t="s">
        <v>248</v>
      </c>
      <c r="U64" s="4" t="s">
        <v>248</v>
      </c>
      <c r="V64" s="4" t="s">
        <v>248</v>
      </c>
    </row>
    <row r="65" spans="1:22" ht="13.5">
      <c r="A65" s="6"/>
      <c r="B65" s="6"/>
      <c r="C65" s="5"/>
      <c r="D65" s="5"/>
      <c r="F65" s="4"/>
      <c r="G65" s="4"/>
      <c r="I65" s="4" t="s">
        <v>248</v>
      </c>
      <c r="J65" s="4" t="s">
        <v>248</v>
      </c>
      <c r="K65" s="4" t="s">
        <v>248</v>
      </c>
      <c r="L65" s="4" t="s">
        <v>248</v>
      </c>
      <c r="M65" s="4" t="s">
        <v>248</v>
      </c>
      <c r="N65" s="4" t="s">
        <v>248</v>
      </c>
      <c r="O65" s="4" t="s">
        <v>248</v>
      </c>
      <c r="P65" s="4" t="s">
        <v>248</v>
      </c>
      <c r="Q65" s="4" t="s">
        <v>248</v>
      </c>
      <c r="R65" s="4" t="s">
        <v>248</v>
      </c>
      <c r="S65" s="4" t="s">
        <v>248</v>
      </c>
      <c r="T65" s="4" t="s">
        <v>248</v>
      </c>
      <c r="U65" s="4" t="s">
        <v>248</v>
      </c>
      <c r="V65" s="4" t="s">
        <v>248</v>
      </c>
    </row>
    <row r="66" spans="1:22" ht="13.5">
      <c r="A66" s="6"/>
      <c r="B66" s="6"/>
      <c r="C66" s="5"/>
      <c r="D66" s="5"/>
      <c r="F66" s="4"/>
      <c r="G66" s="4"/>
      <c r="I66" s="4" t="s">
        <v>248</v>
      </c>
      <c r="J66" s="4" t="s">
        <v>248</v>
      </c>
      <c r="K66" s="4" t="s">
        <v>248</v>
      </c>
      <c r="L66" s="4" t="s">
        <v>248</v>
      </c>
      <c r="M66" s="4" t="s">
        <v>248</v>
      </c>
      <c r="N66" s="4" t="s">
        <v>248</v>
      </c>
      <c r="O66" s="4" t="s">
        <v>248</v>
      </c>
      <c r="P66" s="4" t="s">
        <v>248</v>
      </c>
      <c r="Q66" s="4" t="s">
        <v>248</v>
      </c>
      <c r="R66" s="4" t="s">
        <v>248</v>
      </c>
      <c r="S66" s="4" t="s">
        <v>248</v>
      </c>
      <c r="T66" s="4" t="s">
        <v>248</v>
      </c>
      <c r="U66" s="4" t="s">
        <v>248</v>
      </c>
      <c r="V66" s="4" t="s">
        <v>248</v>
      </c>
    </row>
    <row r="67" spans="1:22" ht="13.5">
      <c r="A67" s="6"/>
      <c r="B67" s="6"/>
      <c r="C67" s="5"/>
      <c r="D67" s="5"/>
      <c r="F67" s="4"/>
      <c r="G67" s="4"/>
      <c r="I67" s="4" t="s">
        <v>248</v>
      </c>
      <c r="J67" s="4" t="s">
        <v>248</v>
      </c>
      <c r="K67" s="4" t="s">
        <v>248</v>
      </c>
      <c r="L67" s="4" t="s">
        <v>248</v>
      </c>
      <c r="M67" s="4" t="s">
        <v>248</v>
      </c>
      <c r="N67" s="4" t="s">
        <v>248</v>
      </c>
      <c r="O67" s="4" t="s">
        <v>248</v>
      </c>
      <c r="P67" s="4" t="s">
        <v>248</v>
      </c>
      <c r="Q67" s="4" t="s">
        <v>248</v>
      </c>
      <c r="R67" s="4" t="s">
        <v>248</v>
      </c>
      <c r="S67" s="4" t="s">
        <v>248</v>
      </c>
      <c r="T67" s="4" t="s">
        <v>248</v>
      </c>
      <c r="U67" s="4" t="s">
        <v>248</v>
      </c>
      <c r="V67" s="4" t="s">
        <v>248</v>
      </c>
    </row>
    <row r="68" spans="1:22" ht="13.5">
      <c r="A68" s="6"/>
      <c r="B68" s="6"/>
      <c r="C68" s="5"/>
      <c r="D68" s="5"/>
      <c r="F68" s="4"/>
      <c r="G68" s="4"/>
      <c r="I68" s="4" t="s">
        <v>248</v>
      </c>
      <c r="J68" s="4" t="s">
        <v>248</v>
      </c>
      <c r="K68" s="4" t="s">
        <v>248</v>
      </c>
      <c r="L68" s="4" t="s">
        <v>248</v>
      </c>
      <c r="M68" s="4" t="s">
        <v>248</v>
      </c>
      <c r="N68" s="4" t="s">
        <v>248</v>
      </c>
      <c r="O68" s="4" t="s">
        <v>248</v>
      </c>
      <c r="P68" s="4" t="s">
        <v>248</v>
      </c>
      <c r="Q68" s="4" t="s">
        <v>248</v>
      </c>
      <c r="R68" s="4" t="s">
        <v>248</v>
      </c>
      <c r="S68" s="4" t="s">
        <v>248</v>
      </c>
      <c r="T68" s="4" t="s">
        <v>248</v>
      </c>
      <c r="U68" s="4" t="s">
        <v>248</v>
      </c>
      <c r="V68" s="4" t="s">
        <v>248</v>
      </c>
    </row>
    <row r="69" spans="1:22" ht="13.5">
      <c r="A69" s="6"/>
      <c r="B69" s="6"/>
      <c r="C69" s="5"/>
      <c r="D69" s="5"/>
      <c r="F69" s="4"/>
      <c r="G69" s="4"/>
      <c r="I69" s="4" t="s">
        <v>248</v>
      </c>
      <c r="J69" s="4" t="s">
        <v>248</v>
      </c>
      <c r="K69" s="4" t="s">
        <v>248</v>
      </c>
      <c r="L69" s="4" t="s">
        <v>248</v>
      </c>
      <c r="M69" s="4" t="s">
        <v>248</v>
      </c>
      <c r="N69" s="4" t="s">
        <v>248</v>
      </c>
      <c r="O69" s="4" t="s">
        <v>248</v>
      </c>
      <c r="P69" s="4" t="s">
        <v>248</v>
      </c>
      <c r="Q69" s="4" t="s">
        <v>248</v>
      </c>
      <c r="R69" s="4" t="s">
        <v>248</v>
      </c>
      <c r="S69" s="4" t="s">
        <v>248</v>
      </c>
      <c r="T69" s="4" t="s">
        <v>248</v>
      </c>
      <c r="U69" s="4" t="s">
        <v>248</v>
      </c>
      <c r="V69" s="4" t="s">
        <v>248</v>
      </c>
    </row>
    <row r="70" spans="1:22" ht="13.5">
      <c r="A70" s="6"/>
      <c r="B70" s="6"/>
      <c r="C70" s="5"/>
      <c r="D70" s="5"/>
      <c r="F70" s="4"/>
      <c r="G70" s="4"/>
      <c r="I70" s="4" t="s">
        <v>248</v>
      </c>
      <c r="J70" s="4" t="s">
        <v>248</v>
      </c>
      <c r="K70" s="4" t="s">
        <v>248</v>
      </c>
      <c r="L70" s="4" t="s">
        <v>248</v>
      </c>
      <c r="M70" s="4" t="s">
        <v>248</v>
      </c>
      <c r="N70" s="4" t="s">
        <v>248</v>
      </c>
      <c r="O70" s="4" t="s">
        <v>248</v>
      </c>
      <c r="P70" s="4" t="s">
        <v>248</v>
      </c>
      <c r="Q70" s="4" t="s">
        <v>248</v>
      </c>
      <c r="R70" s="4" t="s">
        <v>248</v>
      </c>
      <c r="S70" s="4" t="s">
        <v>248</v>
      </c>
      <c r="T70" s="4" t="s">
        <v>248</v>
      </c>
      <c r="U70" s="4" t="s">
        <v>248</v>
      </c>
      <c r="V70" s="4" t="s">
        <v>248</v>
      </c>
    </row>
    <row r="71" spans="1:22" ht="13.5">
      <c r="A71" s="6"/>
      <c r="B71" s="6"/>
      <c r="C71" s="5"/>
      <c r="D71" s="5"/>
      <c r="F71" s="4"/>
      <c r="G71" s="4"/>
      <c r="I71" s="4" t="s">
        <v>248</v>
      </c>
      <c r="J71" s="4" t="s">
        <v>248</v>
      </c>
      <c r="K71" s="4" t="s">
        <v>248</v>
      </c>
      <c r="L71" s="4" t="s">
        <v>248</v>
      </c>
      <c r="M71" s="4" t="s">
        <v>248</v>
      </c>
      <c r="N71" s="4" t="s">
        <v>248</v>
      </c>
      <c r="O71" s="4" t="s">
        <v>248</v>
      </c>
      <c r="P71" s="4" t="s">
        <v>248</v>
      </c>
      <c r="Q71" s="4" t="s">
        <v>248</v>
      </c>
      <c r="R71" s="4" t="s">
        <v>248</v>
      </c>
      <c r="S71" s="4" t="s">
        <v>248</v>
      </c>
      <c r="T71" s="4" t="s">
        <v>248</v>
      </c>
      <c r="U71" s="4" t="s">
        <v>248</v>
      </c>
      <c r="V71" s="4" t="s">
        <v>248</v>
      </c>
    </row>
    <row r="72" spans="1:22" ht="13.5">
      <c r="A72" s="6"/>
      <c r="B72" s="6"/>
      <c r="C72" s="5"/>
      <c r="D72" s="5"/>
      <c r="F72" s="4"/>
      <c r="G72" s="4"/>
      <c r="I72" s="4" t="s">
        <v>248</v>
      </c>
      <c r="J72" s="4" t="s">
        <v>248</v>
      </c>
      <c r="K72" s="4" t="s">
        <v>248</v>
      </c>
      <c r="L72" s="4" t="s">
        <v>248</v>
      </c>
      <c r="M72" s="4" t="s">
        <v>248</v>
      </c>
      <c r="N72" s="4" t="s">
        <v>248</v>
      </c>
      <c r="O72" s="4" t="s">
        <v>248</v>
      </c>
      <c r="P72" s="4" t="s">
        <v>248</v>
      </c>
      <c r="Q72" s="4" t="s">
        <v>248</v>
      </c>
      <c r="R72" s="4" t="s">
        <v>248</v>
      </c>
      <c r="S72" s="4" t="s">
        <v>248</v>
      </c>
      <c r="T72" s="4" t="s">
        <v>248</v>
      </c>
      <c r="U72" s="4" t="s">
        <v>248</v>
      </c>
      <c r="V72" s="4" t="s">
        <v>248</v>
      </c>
    </row>
    <row r="73" spans="1:22" ht="13.5">
      <c r="A73" s="6"/>
      <c r="B73" s="6"/>
      <c r="C73" s="5"/>
      <c r="D73" s="5"/>
      <c r="F73" s="4"/>
      <c r="G73" s="4"/>
      <c r="I73" s="4" t="s">
        <v>248</v>
      </c>
      <c r="J73" s="4" t="s">
        <v>248</v>
      </c>
      <c r="K73" s="4" t="s">
        <v>248</v>
      </c>
      <c r="L73" s="4" t="s">
        <v>248</v>
      </c>
      <c r="M73" s="4" t="s">
        <v>248</v>
      </c>
      <c r="N73" s="4" t="s">
        <v>248</v>
      </c>
      <c r="O73" s="4" t="s">
        <v>248</v>
      </c>
      <c r="P73" s="4" t="s">
        <v>248</v>
      </c>
      <c r="Q73" s="4" t="s">
        <v>248</v>
      </c>
      <c r="R73" s="4" t="s">
        <v>248</v>
      </c>
      <c r="S73" s="4" t="s">
        <v>248</v>
      </c>
      <c r="T73" s="4" t="s">
        <v>248</v>
      </c>
      <c r="U73" s="4" t="s">
        <v>248</v>
      </c>
      <c r="V73" s="4" t="s">
        <v>248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U50"/>
  <sheetViews>
    <sheetView workbookViewId="0" topLeftCell="A1">
      <pane xSplit="6" ySplit="2" topLeftCell="G3" activePane="bottomRight" state="frozen"/>
      <selection pane="topLeft"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3.75390625" style="0" customWidth="1"/>
    <col min="5" max="21" width="5.00390625" style="0" customWidth="1"/>
  </cols>
  <sheetData>
    <row r="1" spans="1:4" ht="19.5" thickBot="1">
      <c r="A1" s="70" t="s">
        <v>22</v>
      </c>
      <c r="B1" s="71"/>
      <c r="C1" s="71"/>
      <c r="D1" s="72"/>
    </row>
    <row r="2" spans="7:21" ht="13.5">
      <c r="G2" t="s">
        <v>63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</row>
    <row r="3" ht="13.5">
      <c r="A3" s="9" t="s">
        <v>76</v>
      </c>
    </row>
    <row r="4" spans="1:21" ht="13.5">
      <c r="A4" s="9"/>
      <c r="C4" s="12" t="s">
        <v>93</v>
      </c>
      <c r="D4" t="s">
        <v>543</v>
      </c>
      <c r="E4" s="4">
        <f>COUNTA(H4:U4)</f>
        <v>14</v>
      </c>
      <c r="H4" s="4" t="s">
        <v>263</v>
      </c>
      <c r="I4" s="4" t="s">
        <v>262</v>
      </c>
      <c r="J4" s="4" t="s">
        <v>246</v>
      </c>
      <c r="K4" s="4" t="s">
        <v>100</v>
      </c>
      <c r="L4" s="4" t="s">
        <v>245</v>
      </c>
      <c r="M4" s="4" t="s">
        <v>251</v>
      </c>
      <c r="N4" s="4" t="s">
        <v>261</v>
      </c>
      <c r="O4" s="4" t="s">
        <v>263</v>
      </c>
      <c r="P4" s="4" t="s">
        <v>262</v>
      </c>
      <c r="Q4" s="4" t="s">
        <v>246</v>
      </c>
      <c r="R4" s="4" t="s">
        <v>100</v>
      </c>
      <c r="S4" s="4" t="s">
        <v>245</v>
      </c>
      <c r="T4" s="4" t="s">
        <v>251</v>
      </c>
      <c r="U4" s="4" t="s">
        <v>261</v>
      </c>
    </row>
    <row r="5" spans="1:21" ht="13.5">
      <c r="A5" s="9"/>
      <c r="C5" s="12" t="s">
        <v>239</v>
      </c>
      <c r="H5" s="4" t="s">
        <v>250</v>
      </c>
      <c r="I5" s="4" t="s">
        <v>250</v>
      </c>
      <c r="J5" s="4" t="s">
        <v>249</v>
      </c>
      <c r="K5" s="4" t="s">
        <v>250</v>
      </c>
      <c r="L5" s="4" t="s">
        <v>249</v>
      </c>
      <c r="M5" s="4" t="s">
        <v>250</v>
      </c>
      <c r="N5" s="4" t="s">
        <v>249</v>
      </c>
      <c r="O5" s="4" t="s">
        <v>249</v>
      </c>
      <c r="P5" s="4" t="s">
        <v>249</v>
      </c>
      <c r="Q5" s="4" t="s">
        <v>250</v>
      </c>
      <c r="R5" s="4" t="s">
        <v>249</v>
      </c>
      <c r="S5" s="4" t="s">
        <v>250</v>
      </c>
      <c r="T5" s="4" t="s">
        <v>249</v>
      </c>
      <c r="U5" s="4" t="s">
        <v>250</v>
      </c>
    </row>
    <row r="6" spans="1:21" ht="13.5">
      <c r="A6" s="9"/>
      <c r="C6" s="13" t="s">
        <v>331</v>
      </c>
      <c r="E6" s="4">
        <f>COUNTIF(H6:U6,"○")*3+COUNTIF(H6:U6,"△")</f>
        <v>26</v>
      </c>
      <c r="H6" s="4" t="s">
        <v>332</v>
      </c>
      <c r="I6" s="4" t="s">
        <v>333</v>
      </c>
      <c r="J6" s="4" t="s">
        <v>332</v>
      </c>
      <c r="K6" s="4" t="s">
        <v>332</v>
      </c>
      <c r="L6" s="4" t="s">
        <v>334</v>
      </c>
      <c r="M6" s="4" t="s">
        <v>332</v>
      </c>
      <c r="N6" s="4" t="s">
        <v>384</v>
      </c>
      <c r="O6" s="4" t="s">
        <v>384</v>
      </c>
      <c r="P6" s="4" t="s">
        <v>409</v>
      </c>
      <c r="Q6" s="4" t="s">
        <v>409</v>
      </c>
      <c r="R6" s="4" t="s">
        <v>409</v>
      </c>
      <c r="S6" s="4" t="s">
        <v>409</v>
      </c>
      <c r="T6" s="4" t="s">
        <v>384</v>
      </c>
      <c r="U6" s="4" t="s">
        <v>385</v>
      </c>
    </row>
    <row r="7" spans="3:21" ht="13.5">
      <c r="C7" s="13" t="s">
        <v>67</v>
      </c>
      <c r="E7" s="4">
        <f>SUM(H7:U7)</f>
        <v>17</v>
      </c>
      <c r="H7" s="4">
        <v>1</v>
      </c>
      <c r="I7" s="4">
        <v>0</v>
      </c>
      <c r="J7" s="4">
        <v>3</v>
      </c>
      <c r="K7" s="4">
        <v>2</v>
      </c>
      <c r="L7" s="4">
        <v>0</v>
      </c>
      <c r="M7" s="4">
        <v>2</v>
      </c>
      <c r="N7" s="4">
        <v>1</v>
      </c>
      <c r="O7" s="4">
        <v>3</v>
      </c>
      <c r="P7" s="4">
        <v>0</v>
      </c>
      <c r="Q7" s="4">
        <v>0</v>
      </c>
      <c r="R7" s="4">
        <v>0</v>
      </c>
      <c r="S7" s="4">
        <v>1</v>
      </c>
      <c r="T7" s="4">
        <v>3</v>
      </c>
      <c r="U7" s="4">
        <v>1</v>
      </c>
    </row>
    <row r="8" spans="3:21" ht="13.5">
      <c r="C8" s="13" t="s">
        <v>68</v>
      </c>
      <c r="E8" s="4">
        <f>SUM(H8:U8)</f>
        <v>5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1</v>
      </c>
      <c r="T8" s="4">
        <v>0</v>
      </c>
      <c r="U8" s="4">
        <v>2</v>
      </c>
    </row>
    <row r="10" ht="13.5">
      <c r="B10" s="9" t="s">
        <v>74</v>
      </c>
    </row>
    <row r="11" spans="3:21" ht="13.5">
      <c r="C11" s="7" t="s">
        <v>77</v>
      </c>
      <c r="E11" s="4">
        <f>AVERAGE(H11:U11)</f>
        <v>9.785714285714286</v>
      </c>
      <c r="F11" s="20"/>
      <c r="H11" s="4">
        <v>18</v>
      </c>
      <c r="I11" s="4">
        <v>10</v>
      </c>
      <c r="J11" s="4">
        <v>13</v>
      </c>
      <c r="K11" s="4">
        <v>7</v>
      </c>
      <c r="L11" s="4">
        <v>9</v>
      </c>
      <c r="M11" s="4">
        <v>6</v>
      </c>
      <c r="N11" s="4">
        <v>11</v>
      </c>
      <c r="O11" s="4">
        <v>13</v>
      </c>
      <c r="P11" s="4">
        <v>12</v>
      </c>
      <c r="Q11" s="4">
        <v>3</v>
      </c>
      <c r="R11" s="4">
        <v>9</v>
      </c>
      <c r="S11" s="4">
        <v>6</v>
      </c>
      <c r="T11" s="4">
        <v>11</v>
      </c>
      <c r="U11" s="4">
        <v>9</v>
      </c>
    </row>
    <row r="12" spans="3:21" ht="13.5">
      <c r="C12" s="7" t="s">
        <v>78</v>
      </c>
      <c r="E12" s="4">
        <f aca="true" t="shared" si="0" ref="E12:E29">AVERAGE(H12:U12)</f>
        <v>4.642857142857143</v>
      </c>
      <c r="F12" s="20"/>
      <c r="H12" s="4">
        <v>5</v>
      </c>
      <c r="I12" s="4">
        <v>4</v>
      </c>
      <c r="J12" s="4">
        <v>7</v>
      </c>
      <c r="K12" s="4">
        <v>3</v>
      </c>
      <c r="L12" s="4">
        <v>4</v>
      </c>
      <c r="M12" s="4">
        <v>3</v>
      </c>
      <c r="N12" s="4">
        <v>5</v>
      </c>
      <c r="O12" s="4">
        <v>7</v>
      </c>
      <c r="P12" s="4">
        <v>6</v>
      </c>
      <c r="Q12" s="4">
        <v>2</v>
      </c>
      <c r="R12" s="4">
        <v>5</v>
      </c>
      <c r="S12" s="4">
        <v>5</v>
      </c>
      <c r="T12" s="4">
        <v>6</v>
      </c>
      <c r="U12" s="4">
        <v>3</v>
      </c>
    </row>
    <row r="13" spans="3:21" ht="13.5">
      <c r="C13" s="7" t="s">
        <v>79</v>
      </c>
      <c r="E13" s="4">
        <f t="shared" si="0"/>
        <v>0</v>
      </c>
      <c r="F13" s="20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3:21" ht="13.5">
      <c r="C14" s="7" t="s">
        <v>80</v>
      </c>
      <c r="E14" s="4">
        <f t="shared" si="0"/>
        <v>10.5</v>
      </c>
      <c r="F14" s="20"/>
      <c r="H14" s="4">
        <v>10</v>
      </c>
      <c r="I14" s="4">
        <v>10</v>
      </c>
      <c r="J14" s="4">
        <v>8</v>
      </c>
      <c r="K14" s="4">
        <v>15</v>
      </c>
      <c r="L14" s="4">
        <v>6</v>
      </c>
      <c r="M14" s="4">
        <v>13</v>
      </c>
      <c r="N14" s="4">
        <v>11</v>
      </c>
      <c r="O14" s="4">
        <v>9</v>
      </c>
      <c r="P14" s="4">
        <v>10</v>
      </c>
      <c r="Q14" s="4">
        <v>10</v>
      </c>
      <c r="R14" s="4">
        <v>13</v>
      </c>
      <c r="S14" s="4">
        <v>11</v>
      </c>
      <c r="T14" s="4">
        <v>12</v>
      </c>
      <c r="U14" s="4">
        <v>9</v>
      </c>
    </row>
    <row r="15" spans="3:21" ht="13.5">
      <c r="C15" s="7" t="s">
        <v>81</v>
      </c>
      <c r="E15" s="4">
        <f t="shared" si="0"/>
        <v>1.2142857142857142</v>
      </c>
      <c r="F15" s="20"/>
      <c r="H15" s="4">
        <v>1</v>
      </c>
      <c r="I15" s="4">
        <v>1</v>
      </c>
      <c r="J15" s="4">
        <v>2</v>
      </c>
      <c r="K15" s="4">
        <v>1</v>
      </c>
      <c r="L15" s="4">
        <v>0</v>
      </c>
      <c r="M15" s="4">
        <v>0</v>
      </c>
      <c r="N15" s="4">
        <v>2</v>
      </c>
      <c r="O15" s="4">
        <v>2</v>
      </c>
      <c r="P15" s="4">
        <v>1</v>
      </c>
      <c r="Q15" s="4">
        <v>0</v>
      </c>
      <c r="R15" s="4">
        <v>2</v>
      </c>
      <c r="S15" s="4">
        <v>1</v>
      </c>
      <c r="T15" s="4">
        <v>2</v>
      </c>
      <c r="U15" s="4">
        <v>2</v>
      </c>
    </row>
    <row r="16" spans="3:21" ht="13.5">
      <c r="C16" s="7" t="s">
        <v>82</v>
      </c>
      <c r="E16" s="4">
        <f t="shared" si="0"/>
        <v>316.85714285714283</v>
      </c>
      <c r="F16" s="20"/>
      <c r="H16" s="4">
        <v>329</v>
      </c>
      <c r="I16" s="4">
        <v>316</v>
      </c>
      <c r="J16" s="4">
        <v>306</v>
      </c>
      <c r="K16" s="4">
        <v>320</v>
      </c>
      <c r="L16" s="4">
        <v>343</v>
      </c>
      <c r="M16" s="4">
        <v>287</v>
      </c>
      <c r="N16" s="4">
        <v>317</v>
      </c>
      <c r="O16" s="4">
        <v>312</v>
      </c>
      <c r="P16" s="4">
        <v>305</v>
      </c>
      <c r="Q16" s="4">
        <v>321</v>
      </c>
      <c r="R16" s="4">
        <v>333</v>
      </c>
      <c r="S16" s="4">
        <v>298</v>
      </c>
      <c r="T16" s="4">
        <v>331</v>
      </c>
      <c r="U16" s="4">
        <v>318</v>
      </c>
    </row>
    <row r="17" spans="3:21" ht="13.5">
      <c r="C17" s="7" t="s">
        <v>83</v>
      </c>
      <c r="E17" s="4">
        <f t="shared" si="0"/>
        <v>187.85714285714286</v>
      </c>
      <c r="F17" s="20"/>
      <c r="H17" s="4">
        <v>194</v>
      </c>
      <c r="I17" s="4">
        <v>195</v>
      </c>
      <c r="J17" s="4">
        <v>175</v>
      </c>
      <c r="K17" s="4">
        <v>184</v>
      </c>
      <c r="L17" s="4">
        <v>218</v>
      </c>
      <c r="M17" s="4">
        <v>139</v>
      </c>
      <c r="N17" s="4">
        <v>197</v>
      </c>
      <c r="O17" s="4">
        <v>184</v>
      </c>
      <c r="P17" s="4">
        <v>190</v>
      </c>
      <c r="Q17" s="4">
        <v>189</v>
      </c>
      <c r="R17" s="4">
        <v>198</v>
      </c>
      <c r="S17" s="4">
        <v>158</v>
      </c>
      <c r="T17" s="4">
        <v>221</v>
      </c>
      <c r="U17" s="4">
        <v>188</v>
      </c>
    </row>
    <row r="18" spans="3:21" ht="13.5">
      <c r="C18" s="7" t="s">
        <v>84</v>
      </c>
      <c r="E18" s="4">
        <f t="shared" si="0"/>
        <v>21.785714285714285</v>
      </c>
      <c r="F18" s="20"/>
      <c r="H18" s="4">
        <v>23</v>
      </c>
      <c r="I18" s="4">
        <v>17</v>
      </c>
      <c r="J18" s="4">
        <v>26</v>
      </c>
      <c r="K18" s="4">
        <v>19</v>
      </c>
      <c r="L18" s="4">
        <v>19</v>
      </c>
      <c r="M18" s="4">
        <v>16</v>
      </c>
      <c r="N18" s="4">
        <v>23</v>
      </c>
      <c r="O18" s="4">
        <v>28</v>
      </c>
      <c r="P18" s="4">
        <v>21</v>
      </c>
      <c r="Q18" s="4">
        <v>15</v>
      </c>
      <c r="R18" s="4">
        <v>31</v>
      </c>
      <c r="S18" s="4">
        <v>21</v>
      </c>
      <c r="T18" s="4">
        <v>25</v>
      </c>
      <c r="U18" s="4">
        <v>21</v>
      </c>
    </row>
    <row r="19" spans="3:21" ht="13.5">
      <c r="C19" s="7" t="s">
        <v>85</v>
      </c>
      <c r="E19" s="4">
        <f t="shared" si="0"/>
        <v>180.35714285714286</v>
      </c>
      <c r="F19" s="20"/>
      <c r="H19" s="4">
        <v>188</v>
      </c>
      <c r="I19" s="4">
        <v>186</v>
      </c>
      <c r="J19" s="4">
        <v>168</v>
      </c>
      <c r="K19" s="4">
        <v>179</v>
      </c>
      <c r="L19" s="4">
        <v>211</v>
      </c>
      <c r="M19" s="4">
        <v>131</v>
      </c>
      <c r="N19" s="4">
        <v>189</v>
      </c>
      <c r="O19" s="4">
        <v>173</v>
      </c>
      <c r="P19" s="4">
        <v>187</v>
      </c>
      <c r="Q19" s="4">
        <v>186</v>
      </c>
      <c r="R19" s="4">
        <v>189</v>
      </c>
      <c r="S19" s="4">
        <v>152</v>
      </c>
      <c r="T19" s="4">
        <v>207</v>
      </c>
      <c r="U19" s="4">
        <v>179</v>
      </c>
    </row>
    <row r="20" spans="3:21" ht="13.5">
      <c r="C20" s="7" t="s">
        <v>86</v>
      </c>
      <c r="E20" s="4">
        <f t="shared" si="0"/>
        <v>40.857142857142854</v>
      </c>
      <c r="F20" s="20"/>
      <c r="H20" s="4">
        <v>36</v>
      </c>
      <c r="I20" s="4">
        <v>32</v>
      </c>
      <c r="J20" s="4">
        <v>39</v>
      </c>
      <c r="K20" s="4">
        <v>42</v>
      </c>
      <c r="L20" s="4">
        <v>44</v>
      </c>
      <c r="M20" s="4">
        <v>34</v>
      </c>
      <c r="N20" s="4">
        <v>41</v>
      </c>
      <c r="O20" s="4">
        <v>30</v>
      </c>
      <c r="P20" s="4">
        <v>43</v>
      </c>
      <c r="Q20" s="4">
        <v>41</v>
      </c>
      <c r="R20" s="4">
        <v>48</v>
      </c>
      <c r="S20" s="4">
        <v>40</v>
      </c>
      <c r="T20" s="4">
        <v>50</v>
      </c>
      <c r="U20" s="4">
        <v>52</v>
      </c>
    </row>
    <row r="21" spans="3:21" ht="13.5">
      <c r="C21" s="7" t="s">
        <v>87</v>
      </c>
      <c r="E21" s="4">
        <f t="shared" si="0"/>
        <v>154.5</v>
      </c>
      <c r="F21" s="20"/>
      <c r="H21" s="4">
        <v>170</v>
      </c>
      <c r="I21" s="4">
        <v>166</v>
      </c>
      <c r="J21" s="4">
        <v>163</v>
      </c>
      <c r="K21" s="4">
        <v>139</v>
      </c>
      <c r="L21" s="4">
        <v>181</v>
      </c>
      <c r="M21" s="4">
        <v>112</v>
      </c>
      <c r="N21" s="4">
        <v>162</v>
      </c>
      <c r="O21" s="4">
        <v>166</v>
      </c>
      <c r="P21" s="4">
        <v>152</v>
      </c>
      <c r="Q21" s="4">
        <v>150</v>
      </c>
      <c r="R21" s="4">
        <v>169</v>
      </c>
      <c r="S21" s="4">
        <v>137</v>
      </c>
      <c r="T21" s="4">
        <v>151</v>
      </c>
      <c r="U21" s="4">
        <v>145</v>
      </c>
    </row>
    <row r="22" spans="3:21" ht="13.5">
      <c r="C22" s="7" t="s">
        <v>88</v>
      </c>
      <c r="E22" s="4">
        <f t="shared" si="0"/>
        <v>718.3571428571429</v>
      </c>
      <c r="F22" s="20"/>
      <c r="H22" s="4">
        <v>956</v>
      </c>
      <c r="I22" s="4">
        <v>822</v>
      </c>
      <c r="J22" s="4">
        <v>807</v>
      </c>
      <c r="K22" s="4">
        <v>766</v>
      </c>
      <c r="L22" s="4">
        <v>855</v>
      </c>
      <c r="M22" s="4">
        <v>499</v>
      </c>
      <c r="N22" s="4">
        <v>771</v>
      </c>
      <c r="O22" s="4">
        <v>802</v>
      </c>
      <c r="P22" s="4">
        <v>766</v>
      </c>
      <c r="Q22" s="4">
        <v>676</v>
      </c>
      <c r="R22" s="4">
        <v>729</v>
      </c>
      <c r="S22" s="4">
        <v>530</v>
      </c>
      <c r="T22" s="4">
        <v>574</v>
      </c>
      <c r="U22" s="4">
        <v>504</v>
      </c>
    </row>
    <row r="23" spans="3:21" ht="13.5">
      <c r="C23" s="7" t="s">
        <v>89</v>
      </c>
      <c r="E23" s="4">
        <f t="shared" si="0"/>
        <v>9</v>
      </c>
      <c r="F23" s="20"/>
      <c r="H23" s="4">
        <v>6</v>
      </c>
      <c r="I23" s="4">
        <v>13</v>
      </c>
      <c r="J23" s="4">
        <v>11</v>
      </c>
      <c r="K23" s="4">
        <v>9</v>
      </c>
      <c r="L23" s="4">
        <v>9</v>
      </c>
      <c r="M23" s="4">
        <v>6</v>
      </c>
      <c r="N23" s="4">
        <v>8</v>
      </c>
      <c r="O23" s="4">
        <v>7</v>
      </c>
      <c r="P23" s="4">
        <v>6</v>
      </c>
      <c r="Q23" s="4">
        <v>9</v>
      </c>
      <c r="R23" s="4">
        <v>10</v>
      </c>
      <c r="S23" s="4">
        <v>8</v>
      </c>
      <c r="T23" s="4">
        <v>13</v>
      </c>
      <c r="U23" s="4">
        <v>11</v>
      </c>
    </row>
    <row r="24" spans="3:21" ht="13.5">
      <c r="C24" s="7" t="s">
        <v>90</v>
      </c>
      <c r="E24" s="4">
        <f t="shared" si="0"/>
        <v>1.0714285714285714</v>
      </c>
      <c r="F24" s="20"/>
      <c r="H24" s="4">
        <v>1</v>
      </c>
      <c r="I24" s="4">
        <v>2</v>
      </c>
      <c r="J24" s="4">
        <v>1</v>
      </c>
      <c r="K24" s="4">
        <v>2</v>
      </c>
      <c r="L24" s="4">
        <v>1</v>
      </c>
      <c r="M24" s="4">
        <v>1</v>
      </c>
      <c r="N24" s="4">
        <v>2</v>
      </c>
      <c r="O24" s="4">
        <v>1</v>
      </c>
      <c r="P24" s="4">
        <v>0</v>
      </c>
      <c r="Q24" s="4">
        <v>0</v>
      </c>
      <c r="R24" s="4">
        <v>1</v>
      </c>
      <c r="S24" s="4">
        <v>1</v>
      </c>
      <c r="T24" s="4">
        <v>0</v>
      </c>
      <c r="U24" s="4">
        <v>2</v>
      </c>
    </row>
    <row r="25" spans="3:21" ht="13.5">
      <c r="C25" s="7" t="s">
        <v>203</v>
      </c>
      <c r="E25" s="4">
        <f t="shared" si="0"/>
        <v>1.1428571428571428</v>
      </c>
      <c r="F25" s="20"/>
      <c r="H25" s="4">
        <v>1</v>
      </c>
      <c r="I25" s="4">
        <v>4</v>
      </c>
      <c r="J25" s="4">
        <v>1</v>
      </c>
      <c r="K25" s="4">
        <v>1</v>
      </c>
      <c r="L25" s="4">
        <v>0</v>
      </c>
      <c r="M25" s="4">
        <v>0</v>
      </c>
      <c r="N25" s="4">
        <v>1</v>
      </c>
      <c r="O25" s="4">
        <v>0</v>
      </c>
      <c r="P25" s="4">
        <v>1</v>
      </c>
      <c r="Q25" s="4">
        <v>2</v>
      </c>
      <c r="R25" s="4">
        <v>0</v>
      </c>
      <c r="S25" s="4">
        <v>3</v>
      </c>
      <c r="T25" s="4">
        <v>0</v>
      </c>
      <c r="U25" s="4">
        <v>2</v>
      </c>
    </row>
    <row r="26" spans="3:21" ht="13.5">
      <c r="C26" s="7" t="s">
        <v>205</v>
      </c>
      <c r="E26" s="4">
        <f t="shared" si="0"/>
        <v>0</v>
      </c>
      <c r="F26" s="20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3:21" ht="13.5">
      <c r="C27" s="7" t="s">
        <v>457</v>
      </c>
      <c r="E27" s="4">
        <f t="shared" si="0"/>
        <v>5.790607952345758</v>
      </c>
      <c r="F27" s="20"/>
      <c r="H27" s="4">
        <v>5.902525252525253</v>
      </c>
      <c r="I27" s="4">
        <v>5.818181818181818</v>
      </c>
      <c r="J27" s="4">
        <v>5.815656565656566</v>
      </c>
      <c r="K27" s="4">
        <v>5.607070707070707</v>
      </c>
      <c r="L27" s="4">
        <v>5.67020202020202</v>
      </c>
      <c r="M27" s="4">
        <v>5.602020202020202</v>
      </c>
      <c r="N27" s="4">
        <v>5.908585858585859</v>
      </c>
      <c r="O27" s="4">
        <v>6.135353535353535</v>
      </c>
      <c r="P27" s="4">
        <v>5.994949494949495</v>
      </c>
      <c r="Q27" s="4">
        <v>5.5212121212121215</v>
      </c>
      <c r="R27" s="4">
        <v>5.9</v>
      </c>
      <c r="S27" s="4">
        <v>5.464141414141414</v>
      </c>
      <c r="T27" s="4">
        <v>6.090909090909091</v>
      </c>
      <c r="U27" s="4">
        <v>5.63770325203252</v>
      </c>
    </row>
    <row r="28" spans="3:21" ht="13.5">
      <c r="C28" s="7" t="s">
        <v>458</v>
      </c>
      <c r="E28" s="4">
        <f t="shared" si="0"/>
        <v>5.768281715220793</v>
      </c>
      <c r="F28" s="20"/>
      <c r="H28" s="4">
        <v>5.915846994535519</v>
      </c>
      <c r="I28" s="4">
        <v>5.818569903948773</v>
      </c>
      <c r="J28" s="4">
        <v>5.8007438894792775</v>
      </c>
      <c r="K28" s="4">
        <v>5.578919491525424</v>
      </c>
      <c r="L28" s="4">
        <v>5.64626218851571</v>
      </c>
      <c r="M28" s="4">
        <v>5.597613882863341</v>
      </c>
      <c r="N28" s="4">
        <v>5.85342019543974</v>
      </c>
      <c r="O28" s="4">
        <v>6.124463519313305</v>
      </c>
      <c r="P28" s="4">
        <v>5.96875</v>
      </c>
      <c r="Q28" s="4">
        <v>5.4875675675675675</v>
      </c>
      <c r="R28" s="4">
        <v>5.8200908059023835</v>
      </c>
      <c r="S28" s="4">
        <v>5.410228509249184</v>
      </c>
      <c r="T28" s="4">
        <v>6.100858369098712</v>
      </c>
      <c r="U28" s="4">
        <v>5.6326086956521735</v>
      </c>
    </row>
    <row r="29" spans="3:21" ht="13.5">
      <c r="C29" s="7" t="s">
        <v>459</v>
      </c>
      <c r="E29" s="4">
        <f t="shared" si="0"/>
        <v>6.085149528357909</v>
      </c>
      <c r="F29" s="20"/>
      <c r="H29" s="4">
        <v>5.74</v>
      </c>
      <c r="I29" s="4">
        <v>5.811320754716981</v>
      </c>
      <c r="J29" s="4">
        <v>6.1020408163265305</v>
      </c>
      <c r="K29" s="4">
        <v>6.184782608695652</v>
      </c>
      <c r="L29" s="4">
        <v>6</v>
      </c>
      <c r="M29" s="4">
        <v>5.661764705882353</v>
      </c>
      <c r="N29" s="4">
        <v>6.644927536231884</v>
      </c>
      <c r="O29" s="4">
        <v>6.310344827586207</v>
      </c>
      <c r="P29" s="4">
        <v>6.387096774193548</v>
      </c>
      <c r="Q29" s="4">
        <v>6</v>
      </c>
      <c r="R29" s="4">
        <v>6.545871559633028</v>
      </c>
      <c r="S29" s="4">
        <v>6.161971830985915</v>
      </c>
      <c r="T29" s="4">
        <v>5.931034482758621</v>
      </c>
      <c r="U29" s="4">
        <v>5.7109375</v>
      </c>
    </row>
    <row r="31" ht="13.5">
      <c r="B31" s="9" t="s">
        <v>75</v>
      </c>
    </row>
    <row r="32" spans="3:21" ht="13.5">
      <c r="C32" s="14" t="s">
        <v>77</v>
      </c>
      <c r="E32" s="4">
        <f aca="true" t="shared" si="1" ref="E32:E50">AVERAGE(H32:U32)</f>
        <v>8.571428571428571</v>
      </c>
      <c r="F32" s="20"/>
      <c r="H32" s="4">
        <v>2</v>
      </c>
      <c r="I32" s="4">
        <v>7</v>
      </c>
      <c r="J32" s="4">
        <v>8</v>
      </c>
      <c r="K32" s="4">
        <v>11</v>
      </c>
      <c r="L32" s="4">
        <v>8</v>
      </c>
      <c r="M32" s="4">
        <v>15</v>
      </c>
      <c r="N32" s="4">
        <v>7</v>
      </c>
      <c r="O32" s="4">
        <v>8</v>
      </c>
      <c r="P32" s="4">
        <v>4</v>
      </c>
      <c r="Q32" s="4">
        <v>4</v>
      </c>
      <c r="R32" s="4">
        <v>6</v>
      </c>
      <c r="S32" s="4">
        <v>12</v>
      </c>
      <c r="T32" s="4">
        <v>11</v>
      </c>
      <c r="U32" s="4">
        <v>17</v>
      </c>
    </row>
    <row r="33" spans="3:21" ht="13.5">
      <c r="C33" s="14" t="s">
        <v>78</v>
      </c>
      <c r="E33" s="4">
        <f t="shared" si="1"/>
        <v>3.2857142857142856</v>
      </c>
      <c r="F33" s="20"/>
      <c r="H33" s="4">
        <v>1</v>
      </c>
      <c r="I33" s="4">
        <v>2</v>
      </c>
      <c r="J33" s="4">
        <v>4</v>
      </c>
      <c r="K33" s="4">
        <v>3</v>
      </c>
      <c r="L33" s="4">
        <v>6</v>
      </c>
      <c r="M33" s="4">
        <v>3</v>
      </c>
      <c r="N33" s="4">
        <v>4</v>
      </c>
      <c r="O33" s="4">
        <v>4</v>
      </c>
      <c r="P33" s="4">
        <v>1</v>
      </c>
      <c r="Q33" s="4">
        <v>0</v>
      </c>
      <c r="R33" s="4">
        <v>2</v>
      </c>
      <c r="S33" s="4">
        <v>6</v>
      </c>
      <c r="T33" s="4">
        <v>2</v>
      </c>
      <c r="U33" s="4">
        <v>8</v>
      </c>
    </row>
    <row r="34" spans="3:21" ht="13.5">
      <c r="C34" s="14" t="s">
        <v>79</v>
      </c>
      <c r="E34" s="4">
        <f t="shared" si="1"/>
        <v>0</v>
      </c>
      <c r="F34" s="20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3:21" ht="13.5">
      <c r="C35" s="14" t="s">
        <v>80</v>
      </c>
      <c r="E35" s="4">
        <f t="shared" si="1"/>
        <v>9</v>
      </c>
      <c r="F35" s="20"/>
      <c r="H35" s="4">
        <v>6</v>
      </c>
      <c r="I35" s="4">
        <v>13</v>
      </c>
      <c r="J35" s="4">
        <v>11</v>
      </c>
      <c r="K35" s="4">
        <v>9</v>
      </c>
      <c r="L35" s="4">
        <v>9</v>
      </c>
      <c r="M35" s="4">
        <v>6</v>
      </c>
      <c r="N35" s="4">
        <v>8</v>
      </c>
      <c r="O35" s="4">
        <v>7</v>
      </c>
      <c r="P35" s="4">
        <v>6</v>
      </c>
      <c r="Q35" s="4">
        <v>9</v>
      </c>
      <c r="R35" s="4">
        <v>10</v>
      </c>
      <c r="S35" s="4">
        <v>8</v>
      </c>
      <c r="T35" s="4">
        <v>13</v>
      </c>
      <c r="U35" s="4">
        <v>11</v>
      </c>
    </row>
    <row r="36" spans="3:21" ht="13.5">
      <c r="C36" s="14" t="s">
        <v>81</v>
      </c>
      <c r="E36" s="4">
        <f t="shared" si="1"/>
        <v>1</v>
      </c>
      <c r="F36" s="20"/>
      <c r="H36" s="4">
        <v>0</v>
      </c>
      <c r="I36" s="4">
        <v>2</v>
      </c>
      <c r="J36" s="4">
        <v>0</v>
      </c>
      <c r="K36" s="4">
        <v>2</v>
      </c>
      <c r="L36" s="4">
        <v>1</v>
      </c>
      <c r="M36" s="4">
        <v>0</v>
      </c>
      <c r="N36" s="4">
        <v>1</v>
      </c>
      <c r="O36" s="4">
        <v>2</v>
      </c>
      <c r="P36" s="4">
        <v>0</v>
      </c>
      <c r="Q36" s="4">
        <v>1</v>
      </c>
      <c r="R36" s="4">
        <v>2</v>
      </c>
      <c r="S36" s="4">
        <v>0</v>
      </c>
      <c r="T36" s="4">
        <v>0</v>
      </c>
      <c r="U36" s="4">
        <v>3</v>
      </c>
    </row>
    <row r="37" spans="3:21" ht="13.5">
      <c r="C37" s="14" t="s">
        <v>82</v>
      </c>
      <c r="E37" s="4">
        <f t="shared" si="1"/>
        <v>325.2857142857143</v>
      </c>
      <c r="F37" s="20"/>
      <c r="H37" s="4">
        <v>297</v>
      </c>
      <c r="I37" s="4">
        <v>301</v>
      </c>
      <c r="J37" s="4">
        <v>338</v>
      </c>
      <c r="K37" s="4">
        <v>317</v>
      </c>
      <c r="L37" s="4">
        <v>304</v>
      </c>
      <c r="M37" s="4">
        <v>369</v>
      </c>
      <c r="N37" s="4">
        <v>316</v>
      </c>
      <c r="O37" s="4">
        <v>311</v>
      </c>
      <c r="P37" s="4">
        <v>304</v>
      </c>
      <c r="Q37" s="4">
        <v>336</v>
      </c>
      <c r="R37" s="4">
        <v>320</v>
      </c>
      <c r="S37" s="4">
        <v>353</v>
      </c>
      <c r="T37" s="4">
        <v>324</v>
      </c>
      <c r="U37" s="4">
        <v>364</v>
      </c>
    </row>
    <row r="38" spans="3:21" ht="13.5">
      <c r="C38" s="14" t="s">
        <v>83</v>
      </c>
      <c r="E38" s="4">
        <f t="shared" si="1"/>
        <v>194.78571428571428</v>
      </c>
      <c r="F38" s="20"/>
      <c r="H38" s="4">
        <v>177</v>
      </c>
      <c r="I38" s="4">
        <v>182</v>
      </c>
      <c r="J38" s="4">
        <v>206</v>
      </c>
      <c r="K38" s="4">
        <v>182</v>
      </c>
      <c r="L38" s="4">
        <v>181</v>
      </c>
      <c r="M38" s="4">
        <v>233</v>
      </c>
      <c r="N38" s="4">
        <v>198</v>
      </c>
      <c r="O38" s="4">
        <v>181</v>
      </c>
      <c r="P38" s="4">
        <v>188</v>
      </c>
      <c r="Q38" s="4">
        <v>187</v>
      </c>
      <c r="R38" s="4">
        <v>188</v>
      </c>
      <c r="S38" s="4">
        <v>207</v>
      </c>
      <c r="T38" s="4">
        <v>196</v>
      </c>
      <c r="U38" s="4">
        <v>221</v>
      </c>
    </row>
    <row r="39" spans="3:21" ht="13.5">
      <c r="C39" s="14" t="s">
        <v>84</v>
      </c>
      <c r="E39" s="4">
        <f t="shared" si="1"/>
        <v>22</v>
      </c>
      <c r="F39" s="20"/>
      <c r="H39" s="4">
        <v>15</v>
      </c>
      <c r="I39" s="4">
        <v>20</v>
      </c>
      <c r="J39" s="4">
        <v>17</v>
      </c>
      <c r="K39" s="4">
        <v>32</v>
      </c>
      <c r="L39" s="4">
        <v>18</v>
      </c>
      <c r="M39" s="4">
        <v>36</v>
      </c>
      <c r="N39" s="4">
        <v>22</v>
      </c>
      <c r="O39" s="4">
        <v>26</v>
      </c>
      <c r="P39" s="4">
        <v>21</v>
      </c>
      <c r="Q39" s="4">
        <v>15</v>
      </c>
      <c r="R39" s="4">
        <v>24</v>
      </c>
      <c r="S39" s="4">
        <v>21</v>
      </c>
      <c r="T39" s="4">
        <v>20</v>
      </c>
      <c r="U39" s="4">
        <v>21</v>
      </c>
    </row>
    <row r="40" spans="3:21" ht="13.5">
      <c r="C40" s="14" t="s">
        <v>85</v>
      </c>
      <c r="E40" s="4">
        <f t="shared" si="1"/>
        <v>187.85714285714286</v>
      </c>
      <c r="F40" s="20"/>
      <c r="H40" s="4">
        <v>171</v>
      </c>
      <c r="I40" s="4">
        <v>177</v>
      </c>
      <c r="J40" s="4">
        <v>198</v>
      </c>
      <c r="K40" s="4">
        <v>176</v>
      </c>
      <c r="L40" s="4">
        <v>176</v>
      </c>
      <c r="M40" s="4">
        <v>229</v>
      </c>
      <c r="N40" s="4">
        <v>189</v>
      </c>
      <c r="O40" s="4">
        <v>173</v>
      </c>
      <c r="P40" s="4">
        <v>181</v>
      </c>
      <c r="Q40" s="4">
        <v>184</v>
      </c>
      <c r="R40" s="4">
        <v>178</v>
      </c>
      <c r="S40" s="4">
        <v>199</v>
      </c>
      <c r="T40" s="4">
        <v>188</v>
      </c>
      <c r="U40" s="4">
        <v>211</v>
      </c>
    </row>
    <row r="41" spans="3:21" ht="13.5">
      <c r="C41" s="14" t="s">
        <v>86</v>
      </c>
      <c r="E41" s="4">
        <f t="shared" si="1"/>
        <v>39.642857142857146</v>
      </c>
      <c r="F41" s="20"/>
      <c r="H41" s="4">
        <v>37</v>
      </c>
      <c r="I41" s="4">
        <v>35</v>
      </c>
      <c r="J41" s="4">
        <v>30</v>
      </c>
      <c r="K41" s="4">
        <v>51</v>
      </c>
      <c r="L41" s="4">
        <v>41</v>
      </c>
      <c r="M41" s="4">
        <v>40</v>
      </c>
      <c r="N41" s="4">
        <v>32</v>
      </c>
      <c r="O41" s="4">
        <v>31</v>
      </c>
      <c r="P41" s="4">
        <v>34</v>
      </c>
      <c r="Q41" s="4">
        <v>40</v>
      </c>
      <c r="R41" s="4">
        <v>48</v>
      </c>
      <c r="S41" s="4">
        <v>43</v>
      </c>
      <c r="T41" s="4">
        <v>45</v>
      </c>
      <c r="U41" s="4">
        <v>48</v>
      </c>
    </row>
    <row r="42" spans="3:21" ht="13.5">
      <c r="C42" s="14" t="s">
        <v>87</v>
      </c>
      <c r="E42" s="4">
        <f t="shared" si="1"/>
        <v>160.64285714285714</v>
      </c>
      <c r="F42" s="20"/>
      <c r="H42" s="4">
        <v>143</v>
      </c>
      <c r="I42" s="4">
        <v>157</v>
      </c>
      <c r="J42" s="4">
        <v>162</v>
      </c>
      <c r="K42" s="4">
        <v>162</v>
      </c>
      <c r="L42" s="4">
        <v>147</v>
      </c>
      <c r="M42" s="4">
        <v>182</v>
      </c>
      <c r="N42" s="4">
        <v>167</v>
      </c>
      <c r="O42" s="4">
        <v>144</v>
      </c>
      <c r="P42" s="4">
        <v>162</v>
      </c>
      <c r="Q42" s="4">
        <v>162</v>
      </c>
      <c r="R42" s="4">
        <v>165</v>
      </c>
      <c r="S42" s="4">
        <v>169</v>
      </c>
      <c r="T42" s="4">
        <v>154</v>
      </c>
      <c r="U42" s="4">
        <v>173</v>
      </c>
    </row>
    <row r="43" spans="3:21" ht="13.5">
      <c r="C43" s="14" t="s">
        <v>88</v>
      </c>
      <c r="E43" s="4">
        <f t="shared" si="1"/>
        <v>726.7142857142857</v>
      </c>
      <c r="F43" s="20"/>
      <c r="H43" s="4">
        <v>580</v>
      </c>
      <c r="I43" s="4">
        <v>723</v>
      </c>
      <c r="J43" s="4">
        <v>642</v>
      </c>
      <c r="K43" s="4">
        <v>768</v>
      </c>
      <c r="L43" s="4">
        <v>618</v>
      </c>
      <c r="M43" s="4">
        <v>923</v>
      </c>
      <c r="N43" s="4">
        <v>731</v>
      </c>
      <c r="O43" s="4">
        <v>615</v>
      </c>
      <c r="P43" s="4">
        <v>741</v>
      </c>
      <c r="Q43" s="4">
        <v>688</v>
      </c>
      <c r="R43" s="4">
        <v>742</v>
      </c>
      <c r="S43" s="4">
        <v>885</v>
      </c>
      <c r="T43" s="4">
        <v>836</v>
      </c>
      <c r="U43" s="4">
        <v>682</v>
      </c>
    </row>
    <row r="44" spans="3:21" ht="13.5">
      <c r="C44" s="14" t="s">
        <v>89</v>
      </c>
      <c r="E44" s="4">
        <f t="shared" si="1"/>
        <v>10.5</v>
      </c>
      <c r="F44" s="20"/>
      <c r="H44" s="4">
        <v>10</v>
      </c>
      <c r="I44" s="4">
        <v>10</v>
      </c>
      <c r="J44" s="4">
        <v>8</v>
      </c>
      <c r="K44" s="4">
        <v>15</v>
      </c>
      <c r="L44" s="4">
        <v>6</v>
      </c>
      <c r="M44" s="4">
        <v>13</v>
      </c>
      <c r="N44" s="4">
        <v>11</v>
      </c>
      <c r="O44" s="4">
        <v>9</v>
      </c>
      <c r="P44" s="4">
        <v>10</v>
      </c>
      <c r="Q44" s="4">
        <v>10</v>
      </c>
      <c r="R44" s="4">
        <v>13</v>
      </c>
      <c r="S44" s="4">
        <v>11</v>
      </c>
      <c r="T44" s="4">
        <v>12</v>
      </c>
      <c r="U44" s="4">
        <v>9</v>
      </c>
    </row>
    <row r="45" spans="3:21" ht="13.5">
      <c r="C45" s="14" t="s">
        <v>90</v>
      </c>
      <c r="E45" s="4">
        <f t="shared" si="1"/>
        <v>1.2142857142857142</v>
      </c>
      <c r="F45" s="20"/>
      <c r="H45" s="4">
        <v>1</v>
      </c>
      <c r="I45" s="4">
        <v>0</v>
      </c>
      <c r="J45" s="4">
        <v>0</v>
      </c>
      <c r="K45" s="4">
        <v>1</v>
      </c>
      <c r="L45" s="4">
        <v>0</v>
      </c>
      <c r="M45" s="4">
        <v>0</v>
      </c>
      <c r="N45" s="4">
        <v>1</v>
      </c>
      <c r="O45" s="4">
        <v>1</v>
      </c>
      <c r="P45" s="4">
        <v>1</v>
      </c>
      <c r="Q45" s="4">
        <v>1</v>
      </c>
      <c r="R45" s="4">
        <v>6</v>
      </c>
      <c r="S45" s="4">
        <v>1</v>
      </c>
      <c r="T45" s="4">
        <v>2</v>
      </c>
      <c r="U45" s="4">
        <v>2</v>
      </c>
    </row>
    <row r="46" spans="3:21" ht="13.5">
      <c r="C46" s="14" t="s">
        <v>203</v>
      </c>
      <c r="E46" s="4">
        <f t="shared" si="1"/>
        <v>0.7142857142857143</v>
      </c>
      <c r="F46" s="20"/>
      <c r="H46" s="4">
        <v>3</v>
      </c>
      <c r="I46" s="4">
        <v>0</v>
      </c>
      <c r="J46" s="4">
        <v>0</v>
      </c>
      <c r="K46" s="4">
        <v>2</v>
      </c>
      <c r="L46" s="4">
        <v>1</v>
      </c>
      <c r="M46" s="4">
        <v>1</v>
      </c>
      <c r="N46" s="4">
        <v>2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</row>
    <row r="47" spans="3:21" ht="13.5">
      <c r="C47" s="14" t="s">
        <v>205</v>
      </c>
      <c r="E47" s="4">
        <f t="shared" si="1"/>
        <v>0</v>
      </c>
      <c r="F47" s="20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3:21" ht="13.5">
      <c r="C48" s="14" t="s">
        <v>457</v>
      </c>
      <c r="E48" s="4">
        <f t="shared" si="1"/>
        <v>5.634127089407813</v>
      </c>
      <c r="F48" s="20"/>
      <c r="H48" s="4">
        <v>5.5919191919191915</v>
      </c>
      <c r="I48" s="4">
        <v>5.5353535353535355</v>
      </c>
      <c r="J48" s="4">
        <v>5.402240325865581</v>
      </c>
      <c r="K48" s="4">
        <v>5.568686868686869</v>
      </c>
      <c r="L48" s="4">
        <v>5.703030303030303</v>
      </c>
      <c r="M48" s="4">
        <v>5.8373737373737375</v>
      </c>
      <c r="N48" s="4">
        <v>5.657575757575757</v>
      </c>
      <c r="O48" s="4">
        <v>5.405555555555556</v>
      </c>
      <c r="P48" s="4">
        <v>5.530808080808081</v>
      </c>
      <c r="Q48" s="4">
        <v>5.7131313131313135</v>
      </c>
      <c r="R48" s="4">
        <v>5.804040404040404</v>
      </c>
      <c r="S48" s="4">
        <v>5.694949494949495</v>
      </c>
      <c r="T48" s="4">
        <v>5.552525252525252</v>
      </c>
      <c r="U48" s="4">
        <v>5.880589430894309</v>
      </c>
    </row>
    <row r="49" spans="3:21" ht="13.5">
      <c r="C49" s="14" t="s">
        <v>458</v>
      </c>
      <c r="E49" s="4">
        <f t="shared" si="1"/>
        <v>5.599231500316949</v>
      </c>
      <c r="F49" s="20"/>
      <c r="H49" s="4">
        <v>5.561081081081081</v>
      </c>
      <c r="I49" s="4">
        <v>5.523913043478261</v>
      </c>
      <c r="J49" s="4">
        <v>5.368817204301076</v>
      </c>
      <c r="K49" s="4">
        <v>5.5515743756786105</v>
      </c>
      <c r="L49" s="4">
        <v>5.698630136986301</v>
      </c>
      <c r="M49" s="4">
        <v>5.783783783783784</v>
      </c>
      <c r="N49" s="4">
        <v>5.64657980456026</v>
      </c>
      <c r="O49" s="4">
        <v>5.396912899669239</v>
      </c>
      <c r="P49" s="4">
        <v>5.41331096196868</v>
      </c>
      <c r="Q49" s="4">
        <v>5.693965517241379</v>
      </c>
      <c r="R49" s="4">
        <v>5.809344790547798</v>
      </c>
      <c r="S49" s="4">
        <v>5.631578947368421</v>
      </c>
      <c r="T49" s="4">
        <v>5.460762331838565</v>
      </c>
      <c r="U49" s="4">
        <v>5.848986125933831</v>
      </c>
    </row>
    <row r="50" spans="3:21" ht="13.5">
      <c r="C50" s="14" t="s">
        <v>459</v>
      </c>
      <c r="E50" s="4">
        <f t="shared" si="1"/>
        <v>6.0596003368550315</v>
      </c>
      <c r="F50" s="20"/>
      <c r="H50" s="4">
        <v>6.030769230769231</v>
      </c>
      <c r="I50" s="4">
        <v>5.685714285714286</v>
      </c>
      <c r="J50" s="4">
        <v>6</v>
      </c>
      <c r="K50" s="4">
        <v>5.797101449275362</v>
      </c>
      <c r="L50" s="4">
        <v>5.7368421052631575</v>
      </c>
      <c r="M50" s="4">
        <v>6.6</v>
      </c>
      <c r="N50" s="4">
        <v>5.804347826086956</v>
      </c>
      <c r="O50" s="4">
        <v>5.5</v>
      </c>
      <c r="P50" s="4">
        <v>6.625</v>
      </c>
      <c r="Q50" s="4">
        <v>6</v>
      </c>
      <c r="R50" s="4">
        <v>5.720338983050848</v>
      </c>
      <c r="S50" s="4">
        <v>6.435897435897436</v>
      </c>
      <c r="T50" s="4">
        <v>6.387755102040816</v>
      </c>
      <c r="U50" s="4">
        <v>6.51063829787234</v>
      </c>
    </row>
  </sheetData>
  <mergeCells count="1">
    <mergeCell ref="A1:D1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9"/>
  </sheetPr>
  <dimension ref="A1:U50"/>
  <sheetViews>
    <sheetView workbookViewId="0" topLeftCell="A1">
      <pane xSplit="6" ySplit="2" topLeftCell="G3" activePane="bottomRight" state="frozen"/>
      <selection pane="topLeft" activeCell="M57" sqref="M57"/>
      <selection pane="topRight" activeCell="M57" sqref="M57"/>
      <selection pane="bottomLeft" activeCell="M57" sqref="M57"/>
      <selection pane="bottomRight" activeCell="G6" sqref="G6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3.75390625" style="0" customWidth="1"/>
    <col min="5" max="21" width="5.00390625" style="0" customWidth="1"/>
  </cols>
  <sheetData>
    <row r="1" spans="1:3" ht="19.5" thickBot="1">
      <c r="A1" s="94" t="s">
        <v>35</v>
      </c>
      <c r="B1" s="95"/>
      <c r="C1" s="96"/>
    </row>
    <row r="2" spans="7:21" ht="13.5">
      <c r="G2" t="s">
        <v>63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</row>
    <row r="3" ht="13.5">
      <c r="A3" s="9" t="s">
        <v>76</v>
      </c>
    </row>
    <row r="4" spans="1:21" ht="13.5">
      <c r="A4" s="9"/>
      <c r="C4" s="12" t="s">
        <v>93</v>
      </c>
      <c r="E4" s="4">
        <f>COUNTA(H4:U4)</f>
        <v>14</v>
      </c>
      <c r="H4" s="4" t="s">
        <v>245</v>
      </c>
      <c r="I4" s="4" t="s">
        <v>100</v>
      </c>
      <c r="J4" s="4" t="s">
        <v>96</v>
      </c>
      <c r="K4" s="4" t="s">
        <v>251</v>
      </c>
      <c r="L4" s="4" t="s">
        <v>262</v>
      </c>
      <c r="M4" s="4" t="s">
        <v>261</v>
      </c>
      <c r="N4" s="4" t="s">
        <v>263</v>
      </c>
      <c r="O4" s="4" t="s">
        <v>245</v>
      </c>
      <c r="P4" s="4" t="s">
        <v>100</v>
      </c>
      <c r="Q4" s="4" t="s">
        <v>96</v>
      </c>
      <c r="R4" s="4" t="s">
        <v>251</v>
      </c>
      <c r="S4" s="4" t="s">
        <v>262</v>
      </c>
      <c r="T4" s="4" t="s">
        <v>261</v>
      </c>
      <c r="U4" s="4" t="s">
        <v>263</v>
      </c>
    </row>
    <row r="5" spans="1:21" ht="13.5">
      <c r="A5" s="9"/>
      <c r="C5" s="12" t="s">
        <v>239</v>
      </c>
      <c r="H5" s="4" t="s">
        <v>250</v>
      </c>
      <c r="I5" s="4" t="s">
        <v>250</v>
      </c>
      <c r="J5" s="4" t="s">
        <v>250</v>
      </c>
      <c r="K5" s="4" t="s">
        <v>249</v>
      </c>
      <c r="L5" s="4" t="s">
        <v>250</v>
      </c>
      <c r="M5" s="4" t="s">
        <v>250</v>
      </c>
      <c r="N5" s="4" t="s">
        <v>249</v>
      </c>
      <c r="O5" s="4" t="s">
        <v>249</v>
      </c>
      <c r="P5" s="4" t="s">
        <v>249</v>
      </c>
      <c r="Q5" s="4" t="s">
        <v>249</v>
      </c>
      <c r="R5" s="4" t="s">
        <v>250</v>
      </c>
      <c r="S5" s="4" t="s">
        <v>249</v>
      </c>
      <c r="T5" s="4" t="s">
        <v>249</v>
      </c>
      <c r="U5" s="4" t="s">
        <v>250</v>
      </c>
    </row>
    <row r="6" spans="1:21" ht="13.5">
      <c r="A6" s="9"/>
      <c r="C6" s="13" t="s">
        <v>331</v>
      </c>
      <c r="E6" s="4">
        <f>COUNTIF(H6:U6,"○")*3+COUNTIF(H6:U6,"△")</f>
        <v>15</v>
      </c>
      <c r="H6" s="4" t="s">
        <v>333</v>
      </c>
      <c r="I6" s="4" t="s">
        <v>334</v>
      </c>
      <c r="J6" s="4" t="s">
        <v>334</v>
      </c>
      <c r="K6" s="4" t="s">
        <v>332</v>
      </c>
      <c r="L6" s="4" t="s">
        <v>333</v>
      </c>
      <c r="M6" s="4" t="s">
        <v>334</v>
      </c>
      <c r="N6" s="4" t="s">
        <v>384</v>
      </c>
      <c r="O6" s="4" t="s">
        <v>385</v>
      </c>
      <c r="P6" s="4" t="s">
        <v>385</v>
      </c>
      <c r="Q6" s="4" t="s">
        <v>409</v>
      </c>
      <c r="R6" s="4" t="s">
        <v>409</v>
      </c>
      <c r="S6" s="4" t="s">
        <v>409</v>
      </c>
      <c r="T6" s="4" t="s">
        <v>409</v>
      </c>
      <c r="U6" s="4" t="s">
        <v>384</v>
      </c>
    </row>
    <row r="7" spans="3:21" ht="13.5">
      <c r="C7" s="13" t="s">
        <v>67</v>
      </c>
      <c r="E7" s="4">
        <f>SUM(H7:U7)</f>
        <v>9</v>
      </c>
      <c r="H7" s="4">
        <v>0</v>
      </c>
      <c r="I7" s="4">
        <v>0</v>
      </c>
      <c r="J7" s="4">
        <v>0</v>
      </c>
      <c r="K7" s="4">
        <v>3</v>
      </c>
      <c r="L7" s="4">
        <v>0</v>
      </c>
      <c r="M7" s="4">
        <v>0</v>
      </c>
      <c r="N7" s="4">
        <v>3</v>
      </c>
      <c r="O7" s="4">
        <v>0</v>
      </c>
      <c r="P7" s="4">
        <v>1</v>
      </c>
      <c r="Q7" s="4">
        <v>0</v>
      </c>
      <c r="R7" s="4">
        <v>1</v>
      </c>
      <c r="S7" s="4">
        <v>0</v>
      </c>
      <c r="T7" s="4">
        <v>0</v>
      </c>
      <c r="U7" s="4">
        <v>1</v>
      </c>
    </row>
    <row r="8" spans="3:21" ht="13.5">
      <c r="C8" s="13" t="s">
        <v>68</v>
      </c>
      <c r="E8" s="4">
        <f>SUM(H8:U8)</f>
        <v>11</v>
      </c>
      <c r="H8" s="4">
        <v>0</v>
      </c>
      <c r="I8" s="4">
        <v>3</v>
      </c>
      <c r="J8" s="4">
        <v>3</v>
      </c>
      <c r="K8" s="4">
        <v>0</v>
      </c>
      <c r="L8" s="4">
        <v>0</v>
      </c>
      <c r="M8" s="4">
        <v>1</v>
      </c>
      <c r="N8" s="4">
        <v>0</v>
      </c>
      <c r="O8" s="4">
        <v>1</v>
      </c>
      <c r="P8" s="4">
        <v>2</v>
      </c>
      <c r="Q8" s="4">
        <v>0</v>
      </c>
      <c r="R8" s="4">
        <v>1</v>
      </c>
      <c r="S8" s="4">
        <v>0</v>
      </c>
      <c r="T8" s="4">
        <v>0</v>
      </c>
      <c r="U8" s="4">
        <v>0</v>
      </c>
    </row>
    <row r="10" ht="13.5">
      <c r="B10" s="9" t="s">
        <v>74</v>
      </c>
    </row>
    <row r="11" spans="3:21" ht="13.5">
      <c r="C11" s="7" t="s">
        <v>77</v>
      </c>
      <c r="E11" s="4">
        <f>AVERAGE(H11:U11)</f>
        <v>10.142857142857142</v>
      </c>
      <c r="F11" s="20"/>
      <c r="H11" s="4">
        <v>14</v>
      </c>
      <c r="I11" s="4">
        <v>3</v>
      </c>
      <c r="J11" s="4">
        <v>8</v>
      </c>
      <c r="K11" s="4">
        <v>11</v>
      </c>
      <c r="L11" s="4">
        <v>11</v>
      </c>
      <c r="M11" s="4">
        <v>9</v>
      </c>
      <c r="N11" s="4">
        <v>25</v>
      </c>
      <c r="O11" s="4">
        <v>11</v>
      </c>
      <c r="P11" s="4">
        <v>8</v>
      </c>
      <c r="Q11" s="4">
        <v>4</v>
      </c>
      <c r="R11" s="4">
        <v>7</v>
      </c>
      <c r="S11" s="4">
        <v>11</v>
      </c>
      <c r="T11" s="4">
        <v>7</v>
      </c>
      <c r="U11" s="4">
        <v>13</v>
      </c>
    </row>
    <row r="12" spans="3:21" ht="13.5">
      <c r="C12" s="7" t="s">
        <v>78</v>
      </c>
      <c r="E12" s="4">
        <f aca="true" t="shared" si="0" ref="E12:E29">AVERAGE(H12:U12)</f>
        <v>3.5</v>
      </c>
      <c r="F12" s="20"/>
      <c r="H12" s="4">
        <v>6</v>
      </c>
      <c r="I12" s="4">
        <v>0</v>
      </c>
      <c r="J12" s="4">
        <v>4</v>
      </c>
      <c r="K12" s="4">
        <v>6</v>
      </c>
      <c r="L12" s="4">
        <v>1</v>
      </c>
      <c r="M12" s="4">
        <v>2</v>
      </c>
      <c r="N12" s="4">
        <v>11</v>
      </c>
      <c r="O12" s="4">
        <v>5</v>
      </c>
      <c r="P12" s="4">
        <v>2</v>
      </c>
      <c r="Q12" s="4">
        <v>0</v>
      </c>
      <c r="R12" s="4">
        <v>2</v>
      </c>
      <c r="S12" s="4">
        <v>2</v>
      </c>
      <c r="T12" s="4">
        <v>2</v>
      </c>
      <c r="U12" s="4">
        <v>6</v>
      </c>
    </row>
    <row r="13" spans="3:21" ht="13.5">
      <c r="C13" s="7" t="s">
        <v>79</v>
      </c>
      <c r="E13" s="4">
        <f t="shared" si="0"/>
        <v>0</v>
      </c>
      <c r="F13" s="20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3:21" ht="13.5">
      <c r="C14" s="7" t="s">
        <v>80</v>
      </c>
      <c r="E14" s="4">
        <f t="shared" si="0"/>
        <v>8.285714285714286</v>
      </c>
      <c r="F14" s="20"/>
      <c r="H14" s="4">
        <v>7</v>
      </c>
      <c r="I14" s="4">
        <v>7</v>
      </c>
      <c r="J14" s="4">
        <v>11</v>
      </c>
      <c r="K14" s="4">
        <v>12</v>
      </c>
      <c r="L14" s="4">
        <v>7</v>
      </c>
      <c r="M14" s="4">
        <v>10</v>
      </c>
      <c r="N14" s="4">
        <v>7</v>
      </c>
      <c r="O14" s="4">
        <v>11</v>
      </c>
      <c r="P14" s="4">
        <v>9</v>
      </c>
      <c r="Q14" s="4">
        <v>9</v>
      </c>
      <c r="R14" s="4">
        <v>5</v>
      </c>
      <c r="S14" s="4">
        <v>10</v>
      </c>
      <c r="T14" s="4">
        <v>7</v>
      </c>
      <c r="U14" s="4">
        <v>4</v>
      </c>
    </row>
    <row r="15" spans="3:21" ht="13.5">
      <c r="C15" s="7" t="s">
        <v>81</v>
      </c>
      <c r="E15" s="4">
        <f t="shared" si="0"/>
        <v>1</v>
      </c>
      <c r="F15" s="20"/>
      <c r="H15" s="4">
        <v>2</v>
      </c>
      <c r="I15" s="4">
        <v>1</v>
      </c>
      <c r="J15" s="4">
        <v>0</v>
      </c>
      <c r="K15" s="4">
        <v>2</v>
      </c>
      <c r="L15" s="4">
        <v>1</v>
      </c>
      <c r="M15" s="4">
        <v>1</v>
      </c>
      <c r="N15" s="4">
        <v>1</v>
      </c>
      <c r="O15" s="4">
        <v>0</v>
      </c>
      <c r="P15" s="4">
        <v>2</v>
      </c>
      <c r="Q15" s="4">
        <v>1</v>
      </c>
      <c r="R15" s="4">
        <v>0</v>
      </c>
      <c r="S15" s="4">
        <v>1</v>
      </c>
      <c r="T15" s="4">
        <v>0</v>
      </c>
      <c r="U15" s="4">
        <v>2</v>
      </c>
    </row>
    <row r="16" spans="3:21" ht="13.5">
      <c r="C16" s="7" t="s">
        <v>82</v>
      </c>
      <c r="E16" s="4">
        <f t="shared" si="0"/>
        <v>334.5</v>
      </c>
      <c r="F16" s="20"/>
      <c r="H16" s="4">
        <v>334</v>
      </c>
      <c r="I16" s="4">
        <v>311</v>
      </c>
      <c r="J16" s="4">
        <v>338</v>
      </c>
      <c r="K16" s="4">
        <v>356</v>
      </c>
      <c r="L16" s="4">
        <v>342</v>
      </c>
      <c r="M16" s="4">
        <v>321</v>
      </c>
      <c r="N16" s="4">
        <v>361</v>
      </c>
      <c r="O16" s="4">
        <v>335</v>
      </c>
      <c r="P16" s="4">
        <v>360</v>
      </c>
      <c r="Q16" s="4">
        <v>336</v>
      </c>
      <c r="R16" s="4">
        <v>313</v>
      </c>
      <c r="S16" s="4">
        <v>328</v>
      </c>
      <c r="T16" s="4">
        <v>318</v>
      </c>
      <c r="U16" s="4">
        <v>330</v>
      </c>
    </row>
    <row r="17" spans="3:21" ht="13.5">
      <c r="C17" s="7" t="s">
        <v>83</v>
      </c>
      <c r="E17" s="4">
        <f t="shared" si="0"/>
        <v>199.92857142857142</v>
      </c>
      <c r="F17" s="20"/>
      <c r="H17" s="4">
        <v>198</v>
      </c>
      <c r="I17" s="4">
        <v>171</v>
      </c>
      <c r="J17" s="4">
        <v>206</v>
      </c>
      <c r="K17" s="4">
        <v>228</v>
      </c>
      <c r="L17" s="4">
        <v>219</v>
      </c>
      <c r="M17" s="4">
        <v>179</v>
      </c>
      <c r="N17" s="4">
        <v>221</v>
      </c>
      <c r="O17" s="4">
        <v>213</v>
      </c>
      <c r="P17" s="4">
        <v>225</v>
      </c>
      <c r="Q17" s="4">
        <v>187</v>
      </c>
      <c r="R17" s="4">
        <v>183</v>
      </c>
      <c r="S17" s="4">
        <v>190</v>
      </c>
      <c r="T17" s="4">
        <v>191</v>
      </c>
      <c r="U17" s="4">
        <v>188</v>
      </c>
    </row>
    <row r="18" spans="3:21" ht="13.5">
      <c r="C18" s="7" t="s">
        <v>84</v>
      </c>
      <c r="E18" s="4">
        <f t="shared" si="0"/>
        <v>26.357142857142858</v>
      </c>
      <c r="F18" s="20"/>
      <c r="H18" s="4">
        <v>29</v>
      </c>
      <c r="I18" s="4">
        <v>25</v>
      </c>
      <c r="J18" s="4">
        <v>17</v>
      </c>
      <c r="K18" s="4">
        <v>33</v>
      </c>
      <c r="L18" s="4">
        <v>22</v>
      </c>
      <c r="M18" s="4">
        <v>24</v>
      </c>
      <c r="N18" s="4">
        <v>46</v>
      </c>
      <c r="O18" s="4">
        <v>24</v>
      </c>
      <c r="P18" s="4">
        <v>24</v>
      </c>
      <c r="Q18" s="4">
        <v>15</v>
      </c>
      <c r="R18" s="4">
        <v>41</v>
      </c>
      <c r="S18" s="4">
        <v>20</v>
      </c>
      <c r="T18" s="4">
        <v>15</v>
      </c>
      <c r="U18" s="4">
        <v>34</v>
      </c>
    </row>
    <row r="19" spans="3:21" ht="13.5">
      <c r="C19" s="7" t="s">
        <v>85</v>
      </c>
      <c r="E19" s="4">
        <f t="shared" si="0"/>
        <v>193.71428571428572</v>
      </c>
      <c r="F19" s="20"/>
      <c r="H19" s="4">
        <v>190</v>
      </c>
      <c r="I19" s="4">
        <v>164</v>
      </c>
      <c r="J19" s="4">
        <v>198</v>
      </c>
      <c r="K19" s="4">
        <v>221</v>
      </c>
      <c r="L19" s="4">
        <v>212</v>
      </c>
      <c r="M19" s="4">
        <v>171</v>
      </c>
      <c r="N19" s="4">
        <v>217</v>
      </c>
      <c r="O19" s="4">
        <v>209</v>
      </c>
      <c r="P19" s="4">
        <v>217</v>
      </c>
      <c r="Q19" s="4">
        <v>184</v>
      </c>
      <c r="R19" s="4">
        <v>178</v>
      </c>
      <c r="S19" s="4">
        <v>185</v>
      </c>
      <c r="T19" s="4">
        <v>188</v>
      </c>
      <c r="U19" s="4">
        <v>178</v>
      </c>
    </row>
    <row r="20" spans="3:21" ht="13.5">
      <c r="C20" s="7" t="s">
        <v>86</v>
      </c>
      <c r="E20" s="4">
        <f t="shared" si="0"/>
        <v>38.5</v>
      </c>
      <c r="F20" s="20"/>
      <c r="H20" s="4">
        <v>38</v>
      </c>
      <c r="I20" s="4">
        <v>42</v>
      </c>
      <c r="J20" s="4">
        <v>30</v>
      </c>
      <c r="K20" s="4">
        <v>38</v>
      </c>
      <c r="L20" s="4">
        <v>40</v>
      </c>
      <c r="M20" s="4">
        <v>40</v>
      </c>
      <c r="N20" s="4">
        <v>33</v>
      </c>
      <c r="O20" s="4">
        <v>34</v>
      </c>
      <c r="P20" s="4">
        <v>41</v>
      </c>
      <c r="Q20" s="4">
        <v>40</v>
      </c>
      <c r="R20" s="4">
        <v>43</v>
      </c>
      <c r="S20" s="4">
        <v>38</v>
      </c>
      <c r="T20" s="4">
        <v>39</v>
      </c>
      <c r="U20" s="4">
        <v>43</v>
      </c>
    </row>
    <row r="21" spans="3:21" ht="13.5">
      <c r="C21" s="7" t="s">
        <v>87</v>
      </c>
      <c r="E21" s="4">
        <f t="shared" si="0"/>
        <v>161.57142857142858</v>
      </c>
      <c r="F21" s="20"/>
      <c r="H21" s="4">
        <v>159</v>
      </c>
      <c r="I21" s="4">
        <v>140</v>
      </c>
      <c r="J21" s="4">
        <v>162</v>
      </c>
      <c r="K21" s="4">
        <v>179</v>
      </c>
      <c r="L21" s="4">
        <v>161</v>
      </c>
      <c r="M21" s="4">
        <v>141</v>
      </c>
      <c r="N21" s="4">
        <v>173</v>
      </c>
      <c r="O21" s="4">
        <v>182</v>
      </c>
      <c r="P21" s="4">
        <v>180</v>
      </c>
      <c r="Q21" s="4">
        <v>162</v>
      </c>
      <c r="R21" s="4">
        <v>153</v>
      </c>
      <c r="S21" s="4">
        <v>163</v>
      </c>
      <c r="T21" s="4">
        <v>168</v>
      </c>
      <c r="U21" s="4">
        <v>139</v>
      </c>
    </row>
    <row r="22" spans="3:21" ht="13.5">
      <c r="C22" s="7" t="s">
        <v>88</v>
      </c>
      <c r="E22" s="4">
        <f t="shared" si="0"/>
        <v>690.4285714285714</v>
      </c>
      <c r="F22" s="20"/>
      <c r="H22" s="4">
        <v>648</v>
      </c>
      <c r="I22" s="4">
        <v>667</v>
      </c>
      <c r="J22" s="4">
        <v>642</v>
      </c>
      <c r="K22" s="4">
        <v>780</v>
      </c>
      <c r="L22" s="4">
        <v>810</v>
      </c>
      <c r="M22" s="4">
        <v>615</v>
      </c>
      <c r="N22" s="4">
        <v>746</v>
      </c>
      <c r="O22" s="4">
        <v>695</v>
      </c>
      <c r="P22" s="4">
        <v>787</v>
      </c>
      <c r="Q22" s="4">
        <v>688</v>
      </c>
      <c r="R22" s="4">
        <v>579</v>
      </c>
      <c r="S22" s="4">
        <v>708</v>
      </c>
      <c r="T22" s="4">
        <v>701</v>
      </c>
      <c r="U22" s="4">
        <v>600</v>
      </c>
    </row>
    <row r="23" spans="3:21" ht="13.5">
      <c r="C23" s="7" t="s">
        <v>89</v>
      </c>
      <c r="E23" s="4">
        <f t="shared" si="0"/>
        <v>11.285714285714286</v>
      </c>
      <c r="F23" s="20"/>
      <c r="H23" s="4">
        <v>10</v>
      </c>
      <c r="I23" s="4">
        <v>12</v>
      </c>
      <c r="J23" s="4">
        <v>8</v>
      </c>
      <c r="K23" s="4">
        <v>11</v>
      </c>
      <c r="L23" s="4">
        <v>13</v>
      </c>
      <c r="M23" s="4">
        <v>16</v>
      </c>
      <c r="N23" s="4">
        <v>10</v>
      </c>
      <c r="O23" s="4">
        <v>7</v>
      </c>
      <c r="P23" s="4">
        <v>13</v>
      </c>
      <c r="Q23" s="4">
        <v>10</v>
      </c>
      <c r="R23" s="4">
        <v>11</v>
      </c>
      <c r="S23" s="4">
        <v>13</v>
      </c>
      <c r="T23" s="4">
        <v>9</v>
      </c>
      <c r="U23" s="4">
        <v>15</v>
      </c>
    </row>
    <row r="24" spans="3:21" ht="13.5">
      <c r="C24" s="7" t="s">
        <v>90</v>
      </c>
      <c r="E24" s="4">
        <f t="shared" si="0"/>
        <v>0.5</v>
      </c>
      <c r="F24" s="20"/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1</v>
      </c>
      <c r="Q24" s="4">
        <v>1</v>
      </c>
      <c r="R24" s="4">
        <v>1</v>
      </c>
      <c r="S24" s="4">
        <v>0</v>
      </c>
      <c r="T24" s="4">
        <v>0</v>
      </c>
      <c r="U24" s="4">
        <v>1</v>
      </c>
    </row>
    <row r="25" spans="3:21" ht="13.5">
      <c r="C25" s="7" t="s">
        <v>203</v>
      </c>
      <c r="E25" s="4">
        <f t="shared" si="0"/>
        <v>0.6428571428571429</v>
      </c>
      <c r="F25" s="20"/>
      <c r="H25" s="4">
        <v>0</v>
      </c>
      <c r="I25" s="4">
        <v>1</v>
      </c>
      <c r="J25" s="4">
        <v>0</v>
      </c>
      <c r="K25" s="4">
        <v>1</v>
      </c>
      <c r="L25" s="4">
        <v>2</v>
      </c>
      <c r="M25" s="4">
        <v>0</v>
      </c>
      <c r="N25" s="4">
        <v>1</v>
      </c>
      <c r="O25" s="4">
        <v>0</v>
      </c>
      <c r="P25" s="4">
        <v>1</v>
      </c>
      <c r="Q25" s="4">
        <v>0</v>
      </c>
      <c r="R25" s="4">
        <v>0</v>
      </c>
      <c r="S25" s="4">
        <v>3</v>
      </c>
      <c r="T25" s="4">
        <v>0</v>
      </c>
      <c r="U25" s="4">
        <v>0</v>
      </c>
    </row>
    <row r="26" spans="3:21" ht="13.5">
      <c r="C26" s="7" t="s">
        <v>205</v>
      </c>
      <c r="E26" s="4">
        <f t="shared" si="0"/>
        <v>0</v>
      </c>
      <c r="F26" s="20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3:21" ht="13.5">
      <c r="C27" s="7" t="s">
        <v>457</v>
      </c>
      <c r="E27" s="4">
        <f t="shared" si="0"/>
        <v>5.731539981820417</v>
      </c>
      <c r="F27" s="20"/>
      <c r="H27" s="4">
        <v>5.801010101010101</v>
      </c>
      <c r="I27" s="4">
        <v>5.402020202020202</v>
      </c>
      <c r="J27" s="4">
        <v>5.402240325865581</v>
      </c>
      <c r="K27" s="4">
        <v>5.8828282828282825</v>
      </c>
      <c r="L27" s="4">
        <v>5.93265306122449</v>
      </c>
      <c r="M27" s="4">
        <v>5.6045454545454545</v>
      </c>
      <c r="N27" s="4">
        <v>6.198484848484848</v>
      </c>
      <c r="O27" s="4">
        <v>5.752525252525253</v>
      </c>
      <c r="P27" s="4">
        <v>5.483333333333333</v>
      </c>
      <c r="Q27" s="4">
        <v>5.7131313131313135</v>
      </c>
      <c r="R27" s="4">
        <v>5.514242115971515</v>
      </c>
      <c r="S27" s="4">
        <v>5.91969696969697</v>
      </c>
      <c r="T27" s="4">
        <v>5.7570707070707074</v>
      </c>
      <c r="U27" s="4">
        <v>5.877777777777778</v>
      </c>
    </row>
    <row r="28" spans="3:21" ht="13.5">
      <c r="C28" s="7" t="s">
        <v>458</v>
      </c>
      <c r="E28" s="4">
        <f t="shared" si="0"/>
        <v>5.711457678180915</v>
      </c>
      <c r="F28" s="20"/>
      <c r="H28" s="4">
        <v>5.799014238773275</v>
      </c>
      <c r="I28" s="4">
        <v>5.386214442013129</v>
      </c>
      <c r="J28" s="4">
        <v>5.368817204301076</v>
      </c>
      <c r="K28" s="4">
        <v>5.7376294591484465</v>
      </c>
      <c r="L28" s="4">
        <v>5.928412874583795</v>
      </c>
      <c r="M28" s="4">
        <v>5.586206896551724</v>
      </c>
      <c r="N28" s="4">
        <v>6.186358754027927</v>
      </c>
      <c r="O28" s="4">
        <v>5.704419889502763</v>
      </c>
      <c r="P28" s="4">
        <v>5.487695749440716</v>
      </c>
      <c r="Q28" s="4">
        <v>5.693965517241379</v>
      </c>
      <c r="R28" s="4">
        <v>5.516528925619835</v>
      </c>
      <c r="S28" s="4">
        <v>5.94456641053787</v>
      </c>
      <c r="T28" s="4">
        <v>5.753544165757906</v>
      </c>
      <c r="U28" s="4">
        <v>5.867032967032967</v>
      </c>
    </row>
    <row r="29" spans="3:21" ht="13.5">
      <c r="C29" s="7" t="s">
        <v>459</v>
      </c>
      <c r="E29" s="4">
        <f t="shared" si="0"/>
        <v>5.938618096147551</v>
      </c>
      <c r="F29" s="20"/>
      <c r="H29" s="4">
        <v>5.824675324675325</v>
      </c>
      <c r="I29" s="4">
        <v>5.592105263157895</v>
      </c>
      <c r="J29" s="4">
        <v>6</v>
      </c>
      <c r="K29" s="4">
        <v>6.925619834710743</v>
      </c>
      <c r="L29" s="4">
        <v>5.981012658227848</v>
      </c>
      <c r="M29" s="4">
        <v>5.785714285714286</v>
      </c>
      <c r="N29" s="4">
        <v>6.389830508474576</v>
      </c>
      <c r="O29" s="4">
        <v>6.264705882352941</v>
      </c>
      <c r="P29" s="4">
        <v>5.442708333333333</v>
      </c>
      <c r="Q29" s="4">
        <v>6</v>
      </c>
      <c r="R29" s="4">
        <v>5.5</v>
      </c>
      <c r="S29" s="4">
        <v>5.632911392405063</v>
      </c>
      <c r="T29" s="4">
        <v>5.801369863013699</v>
      </c>
      <c r="U29" s="4">
        <v>6</v>
      </c>
    </row>
    <row r="31" ht="13.5">
      <c r="B31" s="9" t="s">
        <v>75</v>
      </c>
    </row>
    <row r="32" spans="3:21" ht="13.5">
      <c r="C32" s="14" t="s">
        <v>77</v>
      </c>
      <c r="E32" s="4">
        <f aca="true" t="shared" si="1" ref="E32:E50">AVERAGE(H32:U32)</f>
        <v>9.285714285714286</v>
      </c>
      <c r="F32" s="20"/>
      <c r="H32" s="4">
        <v>10</v>
      </c>
      <c r="I32" s="4">
        <v>12</v>
      </c>
      <c r="J32" s="4">
        <v>13</v>
      </c>
      <c r="K32" s="4">
        <v>3</v>
      </c>
      <c r="L32" s="4">
        <v>9</v>
      </c>
      <c r="M32" s="4">
        <v>16</v>
      </c>
      <c r="N32" s="4">
        <v>11</v>
      </c>
      <c r="O32" s="4">
        <v>8</v>
      </c>
      <c r="P32" s="4">
        <v>10</v>
      </c>
      <c r="Q32" s="4">
        <v>3</v>
      </c>
      <c r="R32" s="4">
        <v>11</v>
      </c>
      <c r="S32" s="4">
        <v>9</v>
      </c>
      <c r="T32" s="4">
        <v>10</v>
      </c>
      <c r="U32" s="4">
        <v>5</v>
      </c>
    </row>
    <row r="33" spans="3:21" ht="13.5">
      <c r="C33" s="14" t="s">
        <v>78</v>
      </c>
      <c r="E33" s="4">
        <f t="shared" si="1"/>
        <v>3.5</v>
      </c>
      <c r="F33" s="20"/>
      <c r="H33" s="4">
        <v>2</v>
      </c>
      <c r="I33" s="4">
        <v>7</v>
      </c>
      <c r="J33" s="4">
        <v>7</v>
      </c>
      <c r="K33" s="4">
        <v>1</v>
      </c>
      <c r="L33" s="4">
        <v>0</v>
      </c>
      <c r="M33" s="4">
        <v>4</v>
      </c>
      <c r="N33" s="4">
        <v>4</v>
      </c>
      <c r="O33" s="4">
        <v>3</v>
      </c>
      <c r="P33" s="4">
        <v>7</v>
      </c>
      <c r="Q33" s="4">
        <v>2</v>
      </c>
      <c r="R33" s="4">
        <v>3</v>
      </c>
      <c r="S33" s="4">
        <v>3</v>
      </c>
      <c r="T33" s="4">
        <v>5</v>
      </c>
      <c r="U33" s="4">
        <v>1</v>
      </c>
    </row>
    <row r="34" spans="3:21" ht="13.5">
      <c r="C34" s="14" t="s">
        <v>79</v>
      </c>
      <c r="E34" s="4">
        <f t="shared" si="1"/>
        <v>0</v>
      </c>
      <c r="F34" s="20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3:21" ht="13.5">
      <c r="C35" s="14" t="s">
        <v>80</v>
      </c>
      <c r="E35" s="4">
        <f t="shared" si="1"/>
        <v>11.285714285714286</v>
      </c>
      <c r="F35" s="20"/>
      <c r="H35" s="4">
        <v>10</v>
      </c>
      <c r="I35" s="4">
        <v>12</v>
      </c>
      <c r="J35" s="4">
        <v>8</v>
      </c>
      <c r="K35" s="4">
        <v>11</v>
      </c>
      <c r="L35" s="4">
        <v>13</v>
      </c>
      <c r="M35" s="4">
        <v>16</v>
      </c>
      <c r="N35" s="4">
        <v>10</v>
      </c>
      <c r="O35" s="4">
        <v>7</v>
      </c>
      <c r="P35" s="4">
        <v>13</v>
      </c>
      <c r="Q35" s="4">
        <v>10</v>
      </c>
      <c r="R35" s="4">
        <v>11</v>
      </c>
      <c r="S35" s="4">
        <v>13</v>
      </c>
      <c r="T35" s="4">
        <v>9</v>
      </c>
      <c r="U35" s="4">
        <v>15</v>
      </c>
    </row>
    <row r="36" spans="3:21" ht="13.5">
      <c r="C36" s="14" t="s">
        <v>81</v>
      </c>
      <c r="E36" s="4">
        <f t="shared" si="1"/>
        <v>1.5714285714285714</v>
      </c>
      <c r="F36" s="20"/>
      <c r="H36" s="4">
        <v>2</v>
      </c>
      <c r="I36" s="4">
        <v>3</v>
      </c>
      <c r="J36" s="4">
        <v>2</v>
      </c>
      <c r="K36" s="4">
        <v>0</v>
      </c>
      <c r="L36" s="4">
        <v>1</v>
      </c>
      <c r="M36" s="4">
        <v>6</v>
      </c>
      <c r="N36" s="4">
        <v>0</v>
      </c>
      <c r="O36" s="4">
        <v>1</v>
      </c>
      <c r="P36" s="4">
        <v>0</v>
      </c>
      <c r="Q36" s="4">
        <v>0</v>
      </c>
      <c r="R36" s="4">
        <v>1</v>
      </c>
      <c r="S36" s="4">
        <v>1</v>
      </c>
      <c r="T36" s="4">
        <v>3</v>
      </c>
      <c r="U36" s="4">
        <v>2</v>
      </c>
    </row>
    <row r="37" spans="3:21" ht="13.5">
      <c r="C37" s="14" t="s">
        <v>82</v>
      </c>
      <c r="E37" s="4">
        <f t="shared" si="1"/>
        <v>310.2857142857143</v>
      </c>
      <c r="F37" s="20"/>
      <c r="H37" s="4">
        <v>335</v>
      </c>
      <c r="I37" s="4">
        <v>325</v>
      </c>
      <c r="J37" s="4">
        <v>306</v>
      </c>
      <c r="K37" s="4">
        <v>308</v>
      </c>
      <c r="L37" s="4">
        <v>278</v>
      </c>
      <c r="M37" s="4">
        <v>337</v>
      </c>
      <c r="N37" s="4">
        <v>298</v>
      </c>
      <c r="O37" s="4">
        <v>303</v>
      </c>
      <c r="P37" s="4">
        <v>287</v>
      </c>
      <c r="Q37" s="4">
        <v>321</v>
      </c>
      <c r="R37" s="4">
        <v>313</v>
      </c>
      <c r="S37" s="4">
        <v>317</v>
      </c>
      <c r="T37" s="4">
        <v>310</v>
      </c>
      <c r="U37" s="4">
        <v>306</v>
      </c>
    </row>
    <row r="38" spans="3:21" ht="13.5">
      <c r="C38" s="14" t="s">
        <v>83</v>
      </c>
      <c r="E38" s="4">
        <f t="shared" si="1"/>
        <v>177.28571428571428</v>
      </c>
      <c r="F38" s="20"/>
      <c r="H38" s="4">
        <v>184</v>
      </c>
      <c r="I38" s="4">
        <v>194</v>
      </c>
      <c r="J38" s="4">
        <v>175</v>
      </c>
      <c r="K38" s="4">
        <v>159</v>
      </c>
      <c r="L38" s="4">
        <v>160</v>
      </c>
      <c r="M38" s="4">
        <v>207</v>
      </c>
      <c r="N38" s="4">
        <v>163</v>
      </c>
      <c r="O38" s="4">
        <v>174</v>
      </c>
      <c r="P38" s="4">
        <v>153</v>
      </c>
      <c r="Q38" s="4">
        <v>189</v>
      </c>
      <c r="R38" s="4">
        <v>176</v>
      </c>
      <c r="S38" s="4">
        <v>179</v>
      </c>
      <c r="T38" s="4">
        <v>190</v>
      </c>
      <c r="U38" s="4">
        <v>179</v>
      </c>
    </row>
    <row r="39" spans="3:21" ht="13.5">
      <c r="C39" s="14" t="s">
        <v>84</v>
      </c>
      <c r="E39" s="4">
        <f t="shared" si="1"/>
        <v>21.785714285714285</v>
      </c>
      <c r="F39" s="20"/>
      <c r="H39" s="4">
        <v>14</v>
      </c>
      <c r="I39" s="4">
        <v>34</v>
      </c>
      <c r="J39" s="4">
        <v>26</v>
      </c>
      <c r="K39" s="4">
        <v>19</v>
      </c>
      <c r="L39" s="4">
        <v>18</v>
      </c>
      <c r="M39" s="4">
        <v>25</v>
      </c>
      <c r="N39" s="4">
        <v>27</v>
      </c>
      <c r="O39" s="4">
        <v>23</v>
      </c>
      <c r="P39" s="4">
        <v>18</v>
      </c>
      <c r="Q39" s="4">
        <v>15</v>
      </c>
      <c r="R39" s="4">
        <v>24</v>
      </c>
      <c r="S39" s="4">
        <v>18</v>
      </c>
      <c r="T39" s="4">
        <v>16</v>
      </c>
      <c r="U39" s="4">
        <v>28</v>
      </c>
    </row>
    <row r="40" spans="3:21" ht="13.5">
      <c r="C40" s="14" t="s">
        <v>85</v>
      </c>
      <c r="E40" s="4">
        <f t="shared" si="1"/>
        <v>171.57142857142858</v>
      </c>
      <c r="F40" s="20"/>
      <c r="H40" s="4">
        <v>182</v>
      </c>
      <c r="I40" s="4">
        <v>188</v>
      </c>
      <c r="J40" s="4">
        <v>168</v>
      </c>
      <c r="K40" s="4">
        <v>154</v>
      </c>
      <c r="L40" s="4">
        <v>156</v>
      </c>
      <c r="M40" s="4">
        <v>200</v>
      </c>
      <c r="N40" s="4">
        <v>159</v>
      </c>
      <c r="O40" s="4">
        <v>166</v>
      </c>
      <c r="P40" s="4">
        <v>150</v>
      </c>
      <c r="Q40" s="4">
        <v>186</v>
      </c>
      <c r="R40" s="4">
        <v>170</v>
      </c>
      <c r="S40" s="4">
        <v>170</v>
      </c>
      <c r="T40" s="4">
        <v>184</v>
      </c>
      <c r="U40" s="4">
        <v>169</v>
      </c>
    </row>
    <row r="41" spans="3:21" ht="13.5">
      <c r="C41" s="14" t="s">
        <v>86</v>
      </c>
      <c r="E41" s="4">
        <f t="shared" si="1"/>
        <v>39.142857142857146</v>
      </c>
      <c r="F41" s="20"/>
      <c r="H41" s="4">
        <v>43</v>
      </c>
      <c r="I41" s="4">
        <v>44</v>
      </c>
      <c r="J41" s="4">
        <v>39</v>
      </c>
      <c r="K41" s="4">
        <v>44</v>
      </c>
      <c r="L41" s="4">
        <v>26</v>
      </c>
      <c r="M41" s="4">
        <v>33</v>
      </c>
      <c r="N41" s="4">
        <v>34</v>
      </c>
      <c r="O41" s="4">
        <v>34</v>
      </c>
      <c r="P41" s="4">
        <v>43</v>
      </c>
      <c r="Q41" s="4">
        <v>41</v>
      </c>
      <c r="R41" s="4">
        <v>50</v>
      </c>
      <c r="S41" s="4">
        <v>34</v>
      </c>
      <c r="T41" s="4">
        <v>40</v>
      </c>
      <c r="U41" s="4">
        <v>43</v>
      </c>
    </row>
    <row r="42" spans="3:21" ht="13.5">
      <c r="C42" s="14" t="s">
        <v>87</v>
      </c>
      <c r="E42" s="4">
        <f t="shared" si="1"/>
        <v>147.14285714285714</v>
      </c>
      <c r="F42" s="20"/>
      <c r="H42" s="4">
        <v>159</v>
      </c>
      <c r="I42" s="4">
        <v>172</v>
      </c>
      <c r="J42" s="4">
        <v>163</v>
      </c>
      <c r="K42" s="4">
        <v>120</v>
      </c>
      <c r="L42" s="4">
        <v>138</v>
      </c>
      <c r="M42" s="4">
        <v>161</v>
      </c>
      <c r="N42" s="4">
        <v>128</v>
      </c>
      <c r="O42" s="4">
        <v>137</v>
      </c>
      <c r="P42" s="4">
        <v>138</v>
      </c>
      <c r="Q42" s="4">
        <v>150</v>
      </c>
      <c r="R42" s="4">
        <v>150</v>
      </c>
      <c r="S42" s="4">
        <v>137</v>
      </c>
      <c r="T42" s="4">
        <v>159</v>
      </c>
      <c r="U42" s="4">
        <v>148</v>
      </c>
    </row>
    <row r="43" spans="3:21" ht="13.5">
      <c r="C43" s="14" t="s">
        <v>88</v>
      </c>
      <c r="E43" s="4">
        <f t="shared" si="1"/>
        <v>725.6428571428571</v>
      </c>
      <c r="F43" s="20"/>
      <c r="H43" s="4">
        <v>657</v>
      </c>
      <c r="I43" s="4">
        <v>801</v>
      </c>
      <c r="J43" s="4">
        <v>807</v>
      </c>
      <c r="K43" s="4">
        <v>495</v>
      </c>
      <c r="L43" s="4">
        <v>648</v>
      </c>
      <c r="M43" s="4">
        <v>825</v>
      </c>
      <c r="N43" s="4">
        <v>574</v>
      </c>
      <c r="O43" s="4">
        <v>757</v>
      </c>
      <c r="P43" s="4">
        <v>678</v>
      </c>
      <c r="Q43" s="4">
        <v>676</v>
      </c>
      <c r="R43" s="4">
        <v>860</v>
      </c>
      <c r="S43" s="4">
        <v>757</v>
      </c>
      <c r="T43" s="4">
        <v>871</v>
      </c>
      <c r="U43" s="4">
        <v>753</v>
      </c>
    </row>
    <row r="44" spans="3:21" ht="13.5">
      <c r="C44" s="14" t="s">
        <v>89</v>
      </c>
      <c r="E44" s="4">
        <f t="shared" si="1"/>
        <v>8.285714285714286</v>
      </c>
      <c r="F44" s="20"/>
      <c r="H44" s="4">
        <v>7</v>
      </c>
      <c r="I44" s="4">
        <v>7</v>
      </c>
      <c r="J44" s="4">
        <v>11</v>
      </c>
      <c r="K44" s="4">
        <v>12</v>
      </c>
      <c r="L44" s="4">
        <v>7</v>
      </c>
      <c r="M44" s="4">
        <v>10</v>
      </c>
      <c r="N44" s="4">
        <v>7</v>
      </c>
      <c r="O44" s="4">
        <v>11</v>
      </c>
      <c r="P44" s="4">
        <v>9</v>
      </c>
      <c r="Q44" s="4">
        <v>9</v>
      </c>
      <c r="R44" s="4">
        <v>5</v>
      </c>
      <c r="S44" s="4">
        <v>10</v>
      </c>
      <c r="T44" s="4">
        <v>7</v>
      </c>
      <c r="U44" s="4">
        <v>4</v>
      </c>
    </row>
    <row r="45" spans="3:21" ht="13.5">
      <c r="C45" s="14" t="s">
        <v>90</v>
      </c>
      <c r="E45" s="4">
        <f t="shared" si="1"/>
        <v>0.5714285714285714</v>
      </c>
      <c r="F45" s="20"/>
      <c r="H45" s="4">
        <v>1</v>
      </c>
      <c r="I45" s="4">
        <v>1</v>
      </c>
      <c r="J45" s="4">
        <v>1</v>
      </c>
      <c r="K45" s="4">
        <v>0</v>
      </c>
      <c r="L45" s="4">
        <v>0</v>
      </c>
      <c r="M45" s="4">
        <v>1</v>
      </c>
      <c r="N45" s="4">
        <v>0</v>
      </c>
      <c r="O45" s="4">
        <v>1</v>
      </c>
      <c r="P45" s="4">
        <v>1</v>
      </c>
      <c r="Q45" s="4">
        <v>0</v>
      </c>
      <c r="R45" s="4">
        <v>0</v>
      </c>
      <c r="S45" s="4">
        <v>1</v>
      </c>
      <c r="T45" s="4">
        <v>1</v>
      </c>
      <c r="U45" s="4">
        <v>0</v>
      </c>
    </row>
    <row r="46" spans="3:21" ht="13.5">
      <c r="C46" s="14" t="s">
        <v>203</v>
      </c>
      <c r="E46" s="4">
        <f t="shared" si="1"/>
        <v>0.5714285714285714</v>
      </c>
      <c r="F46" s="20"/>
      <c r="H46" s="4">
        <v>0</v>
      </c>
      <c r="I46" s="4">
        <v>1</v>
      </c>
      <c r="J46" s="4">
        <v>1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0</v>
      </c>
      <c r="Q46" s="4">
        <v>2</v>
      </c>
      <c r="R46" s="4">
        <v>1</v>
      </c>
      <c r="S46" s="4">
        <v>1</v>
      </c>
      <c r="T46" s="4">
        <v>0</v>
      </c>
      <c r="U46" s="4">
        <v>0</v>
      </c>
    </row>
    <row r="47" spans="3:21" ht="13.5">
      <c r="C47" s="14" t="s">
        <v>205</v>
      </c>
      <c r="E47" s="4">
        <f t="shared" si="1"/>
        <v>0</v>
      </c>
      <c r="F47" s="20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3:21" ht="13.5">
      <c r="C48" s="14" t="s">
        <v>457</v>
      </c>
      <c r="E48" s="4">
        <f t="shared" si="1"/>
        <v>5.650195396288395</v>
      </c>
      <c r="F48" s="20"/>
      <c r="H48" s="4">
        <v>5.880081300813008</v>
      </c>
      <c r="I48" s="4">
        <v>5.7272727272727275</v>
      </c>
      <c r="J48" s="4">
        <v>5.815656565656566</v>
      </c>
      <c r="K48" s="4">
        <v>5.454545454545454</v>
      </c>
      <c r="L48" s="4">
        <v>5.51010101010101</v>
      </c>
      <c r="M48" s="4">
        <v>5.920707070707071</v>
      </c>
      <c r="N48" s="4">
        <v>5.375757575757576</v>
      </c>
      <c r="O48" s="4">
        <v>5.616161616161616</v>
      </c>
      <c r="P48" s="4">
        <v>5.781818181818182</v>
      </c>
      <c r="Q48" s="4">
        <v>5.5212121212121215</v>
      </c>
      <c r="R48" s="4">
        <v>5.797979797979798</v>
      </c>
      <c r="S48" s="4">
        <v>5.448484848484848</v>
      </c>
      <c r="T48" s="4">
        <v>5.825252525252525</v>
      </c>
      <c r="U48" s="4">
        <v>5.427704752275026</v>
      </c>
    </row>
    <row r="49" spans="3:21" ht="13.5">
      <c r="C49" s="14" t="s">
        <v>458</v>
      </c>
      <c r="E49" s="4">
        <f t="shared" si="1"/>
        <v>5.63841790663085</v>
      </c>
      <c r="F49" s="20"/>
      <c r="H49" s="4">
        <v>5.94</v>
      </c>
      <c r="I49" s="4">
        <v>5.695652173913044</v>
      </c>
      <c r="J49" s="4">
        <v>5.8007438894792775</v>
      </c>
      <c r="K49" s="4">
        <v>5.437980241492865</v>
      </c>
      <c r="L49" s="4">
        <v>5.4525139664804465</v>
      </c>
      <c r="M49" s="4">
        <v>5.908064516129032</v>
      </c>
      <c r="N49" s="4">
        <v>5.350886917960088</v>
      </c>
      <c r="O49" s="4">
        <v>5.6266519823788546</v>
      </c>
      <c r="P49" s="4">
        <v>5.783018867924528</v>
      </c>
      <c r="Q49" s="4">
        <v>5.4875675675675675</v>
      </c>
      <c r="R49" s="4">
        <v>5.822508398656215</v>
      </c>
      <c r="S49" s="4">
        <v>5.3830508474576275</v>
      </c>
      <c r="T49" s="4">
        <v>5.826508620689655</v>
      </c>
      <c r="U49" s="4">
        <v>5.422702702702702</v>
      </c>
    </row>
    <row r="50" spans="3:21" ht="13.5">
      <c r="C50" s="14" t="s">
        <v>459</v>
      </c>
      <c r="E50" s="4">
        <f t="shared" si="1"/>
        <v>5.824136370670855</v>
      </c>
      <c r="F50" s="20"/>
      <c r="H50" s="4">
        <v>5.5</v>
      </c>
      <c r="I50" s="4">
        <v>6.361702127659575</v>
      </c>
      <c r="J50" s="4">
        <v>6.1020408163265305</v>
      </c>
      <c r="K50" s="4">
        <v>5.6455696202531644</v>
      </c>
      <c r="L50" s="4">
        <v>6.052631578947368</v>
      </c>
      <c r="M50" s="4">
        <v>6.116666666666666</v>
      </c>
      <c r="N50" s="4">
        <v>5.630681818181818</v>
      </c>
      <c r="O50" s="4">
        <v>5.5</v>
      </c>
      <c r="P50" s="4">
        <v>5.75</v>
      </c>
      <c r="Q50" s="4">
        <v>6</v>
      </c>
      <c r="R50" s="4">
        <v>5.572164948453608</v>
      </c>
      <c r="S50" s="4">
        <v>6</v>
      </c>
      <c r="T50" s="4">
        <v>5.806451612903226</v>
      </c>
      <c r="U50" s="4">
        <v>5.5</v>
      </c>
    </row>
  </sheetData>
  <mergeCells count="1">
    <mergeCell ref="A1:C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12"/>
  </sheetPr>
  <dimension ref="A1:U50"/>
  <sheetViews>
    <sheetView workbookViewId="0" topLeftCell="A1">
      <pane xSplit="6" ySplit="2" topLeftCell="G3" activePane="bottomRight" state="frozen"/>
      <selection pane="topLeft" activeCell="M57" sqref="M57"/>
      <selection pane="topRight" activeCell="M57" sqref="M57"/>
      <selection pane="bottomLeft" activeCell="M57" sqref="M57"/>
      <selection pane="bottomRight" activeCell="R10" sqref="R10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3.75390625" style="0" customWidth="1"/>
    <col min="5" max="21" width="5.00390625" style="0" customWidth="1"/>
  </cols>
  <sheetData>
    <row r="1" spans="1:3" ht="19.5" thickBot="1">
      <c r="A1" s="97" t="s">
        <v>36</v>
      </c>
      <c r="B1" s="98"/>
      <c r="C1" s="99"/>
    </row>
    <row r="2" spans="7:21" ht="13.5">
      <c r="G2" t="s">
        <v>63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</row>
    <row r="3" ht="13.5">
      <c r="A3" s="9" t="s">
        <v>76</v>
      </c>
    </row>
    <row r="4" spans="1:21" ht="13.5">
      <c r="A4" s="9"/>
      <c r="C4" s="12" t="s">
        <v>93</v>
      </c>
      <c r="E4" s="4">
        <f>COUNTA(H4:U4)</f>
        <v>14</v>
      </c>
      <c r="H4" s="4" t="s">
        <v>246</v>
      </c>
      <c r="I4" s="4" t="s">
        <v>261</v>
      </c>
      <c r="J4" s="4" t="s">
        <v>251</v>
      </c>
      <c r="K4" s="4" t="s">
        <v>262</v>
      </c>
      <c r="L4" s="4" t="s">
        <v>96</v>
      </c>
      <c r="M4" s="4" t="s">
        <v>263</v>
      </c>
      <c r="N4" s="4" t="s">
        <v>100</v>
      </c>
      <c r="O4" s="4" t="s">
        <v>246</v>
      </c>
      <c r="P4" s="4" t="s">
        <v>261</v>
      </c>
      <c r="Q4" s="4" t="s">
        <v>251</v>
      </c>
      <c r="R4" s="4" t="s">
        <v>262</v>
      </c>
      <c r="S4" s="4" t="s">
        <v>96</v>
      </c>
      <c r="T4" s="4" t="s">
        <v>263</v>
      </c>
      <c r="U4" s="4" t="s">
        <v>100</v>
      </c>
    </row>
    <row r="5" spans="1:21" ht="13.5">
      <c r="A5" s="9"/>
      <c r="C5" s="12" t="s">
        <v>240</v>
      </c>
      <c r="H5" s="4" t="s">
        <v>249</v>
      </c>
      <c r="I5" s="4" t="s">
        <v>249</v>
      </c>
      <c r="J5" s="4" t="s">
        <v>250</v>
      </c>
      <c r="K5" s="4" t="s">
        <v>249</v>
      </c>
      <c r="L5" s="4" t="s">
        <v>250</v>
      </c>
      <c r="M5" s="4" t="s">
        <v>249</v>
      </c>
      <c r="N5" s="4" t="s">
        <v>249</v>
      </c>
      <c r="O5" s="4" t="s">
        <v>250</v>
      </c>
      <c r="P5" s="4" t="s">
        <v>250</v>
      </c>
      <c r="Q5" s="4" t="s">
        <v>249</v>
      </c>
      <c r="R5" s="4" t="s">
        <v>250</v>
      </c>
      <c r="S5" s="4" t="s">
        <v>249</v>
      </c>
      <c r="T5" s="4" t="s">
        <v>250</v>
      </c>
      <c r="U5" s="4" t="s">
        <v>250</v>
      </c>
    </row>
    <row r="6" spans="1:21" ht="13.5">
      <c r="A6" s="9"/>
      <c r="C6" s="13" t="s">
        <v>331</v>
      </c>
      <c r="E6" s="4">
        <f>COUNTIF(H6:U6,"○")*3+COUNTIF(H6:U6,"△")</f>
        <v>22</v>
      </c>
      <c r="H6" s="4" t="s">
        <v>333</v>
      </c>
      <c r="I6" s="4" t="s">
        <v>333</v>
      </c>
      <c r="J6" s="4" t="s">
        <v>333</v>
      </c>
      <c r="K6" s="4" t="s">
        <v>333</v>
      </c>
      <c r="L6" s="4" t="s">
        <v>332</v>
      </c>
      <c r="M6" s="4" t="s">
        <v>332</v>
      </c>
      <c r="N6" s="4" t="s">
        <v>384</v>
      </c>
      <c r="O6" s="4" t="s">
        <v>384</v>
      </c>
      <c r="P6" s="4" t="s">
        <v>409</v>
      </c>
      <c r="Q6" s="4" t="s">
        <v>384</v>
      </c>
      <c r="R6" s="4" t="s">
        <v>385</v>
      </c>
      <c r="S6" s="4" t="s">
        <v>409</v>
      </c>
      <c r="T6" s="4" t="s">
        <v>385</v>
      </c>
      <c r="U6" s="4" t="s">
        <v>409</v>
      </c>
    </row>
    <row r="7" spans="3:21" ht="13.5">
      <c r="C7" s="13" t="s">
        <v>67</v>
      </c>
      <c r="E7" s="4">
        <f>SUM(H7:U7)</f>
        <v>12</v>
      </c>
      <c r="H7" s="4">
        <v>0</v>
      </c>
      <c r="I7" s="4">
        <v>0</v>
      </c>
      <c r="J7" s="4">
        <v>0</v>
      </c>
      <c r="K7" s="4">
        <v>1</v>
      </c>
      <c r="L7" s="4">
        <v>1</v>
      </c>
      <c r="M7" s="4">
        <v>2</v>
      </c>
      <c r="N7" s="4">
        <v>2</v>
      </c>
      <c r="O7" s="4">
        <v>1</v>
      </c>
      <c r="P7" s="4">
        <v>0</v>
      </c>
      <c r="Q7" s="4">
        <v>2</v>
      </c>
      <c r="R7" s="4">
        <v>1</v>
      </c>
      <c r="S7" s="4">
        <v>1</v>
      </c>
      <c r="T7" s="4">
        <v>0</v>
      </c>
      <c r="U7" s="4">
        <v>1</v>
      </c>
    </row>
    <row r="8" spans="3:21" ht="13.5">
      <c r="C8" s="13" t="s">
        <v>68</v>
      </c>
      <c r="E8" s="4">
        <f>SUM(H8:U8)</f>
        <v>8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1</v>
      </c>
      <c r="R8" s="4">
        <v>2</v>
      </c>
      <c r="S8" s="4">
        <v>1</v>
      </c>
      <c r="T8" s="4">
        <v>1</v>
      </c>
      <c r="U8" s="4">
        <v>1</v>
      </c>
    </row>
    <row r="10" ht="13.5">
      <c r="B10" s="9" t="s">
        <v>74</v>
      </c>
    </row>
    <row r="11" spans="3:21" ht="13.5">
      <c r="C11" s="7" t="s">
        <v>77</v>
      </c>
      <c r="E11" s="4">
        <f>AVERAGE(H11:U11)</f>
        <v>10.142857142857142</v>
      </c>
      <c r="F11" s="20"/>
      <c r="H11" s="4">
        <v>10</v>
      </c>
      <c r="I11" s="4">
        <v>9</v>
      </c>
      <c r="J11" s="4">
        <v>11</v>
      </c>
      <c r="K11" s="4">
        <v>3</v>
      </c>
      <c r="L11" s="4">
        <v>8</v>
      </c>
      <c r="M11" s="4">
        <v>23</v>
      </c>
      <c r="N11" s="4">
        <v>12</v>
      </c>
      <c r="O11" s="4">
        <v>8</v>
      </c>
      <c r="P11" s="4">
        <v>15</v>
      </c>
      <c r="Q11" s="4">
        <v>10</v>
      </c>
      <c r="R11" s="4">
        <v>8</v>
      </c>
      <c r="S11" s="4">
        <v>12</v>
      </c>
      <c r="T11" s="4">
        <v>7</v>
      </c>
      <c r="U11" s="4">
        <v>6</v>
      </c>
    </row>
    <row r="12" spans="3:21" ht="13.5">
      <c r="C12" s="7" t="s">
        <v>78</v>
      </c>
      <c r="E12" s="4">
        <f aca="true" t="shared" si="0" ref="E12:E29">AVERAGE(H12:U12)</f>
        <v>4.214285714285714</v>
      </c>
      <c r="F12" s="20"/>
      <c r="H12" s="4">
        <v>2</v>
      </c>
      <c r="I12" s="4">
        <v>3</v>
      </c>
      <c r="J12" s="4">
        <v>2</v>
      </c>
      <c r="K12" s="4">
        <v>2</v>
      </c>
      <c r="L12" s="4">
        <v>6</v>
      </c>
      <c r="M12" s="4">
        <v>11</v>
      </c>
      <c r="N12" s="4">
        <v>5</v>
      </c>
      <c r="O12" s="4">
        <v>3</v>
      </c>
      <c r="P12" s="4">
        <v>3</v>
      </c>
      <c r="Q12" s="4">
        <v>7</v>
      </c>
      <c r="R12" s="4">
        <v>5</v>
      </c>
      <c r="S12" s="4">
        <v>6</v>
      </c>
      <c r="T12" s="4">
        <v>2</v>
      </c>
      <c r="U12" s="4">
        <v>2</v>
      </c>
    </row>
    <row r="13" spans="3:21" ht="13.5">
      <c r="C13" s="7" t="s">
        <v>79</v>
      </c>
      <c r="E13" s="4">
        <f t="shared" si="0"/>
        <v>0</v>
      </c>
      <c r="F13" s="20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3:21" ht="13.5">
      <c r="C14" s="7" t="s">
        <v>80</v>
      </c>
      <c r="E14" s="4">
        <f t="shared" si="0"/>
        <v>8.928571428571429</v>
      </c>
      <c r="F14" s="20"/>
      <c r="H14" s="4">
        <v>10</v>
      </c>
      <c r="I14" s="4">
        <v>9</v>
      </c>
      <c r="J14" s="4">
        <v>14</v>
      </c>
      <c r="K14" s="4">
        <v>7</v>
      </c>
      <c r="L14" s="4">
        <v>9</v>
      </c>
      <c r="M14" s="4">
        <v>7</v>
      </c>
      <c r="N14" s="4">
        <v>12</v>
      </c>
      <c r="O14" s="4">
        <v>7</v>
      </c>
      <c r="P14" s="4">
        <v>11</v>
      </c>
      <c r="Q14" s="4">
        <v>10</v>
      </c>
      <c r="R14" s="4">
        <v>9</v>
      </c>
      <c r="S14" s="4">
        <v>8</v>
      </c>
      <c r="T14" s="4">
        <v>8</v>
      </c>
      <c r="U14" s="4">
        <v>4</v>
      </c>
    </row>
    <row r="15" spans="3:21" ht="13.5">
      <c r="C15" s="7" t="s">
        <v>81</v>
      </c>
      <c r="E15" s="4">
        <f t="shared" si="0"/>
        <v>0.7857142857142857</v>
      </c>
      <c r="F15" s="20"/>
      <c r="H15" s="4">
        <v>2</v>
      </c>
      <c r="I15" s="4">
        <v>0</v>
      </c>
      <c r="J15" s="4">
        <v>1</v>
      </c>
      <c r="K15" s="4">
        <v>0</v>
      </c>
      <c r="L15" s="4">
        <v>1</v>
      </c>
      <c r="M15" s="4">
        <v>2</v>
      </c>
      <c r="N15" s="4">
        <v>0</v>
      </c>
      <c r="O15" s="4">
        <v>1</v>
      </c>
      <c r="P15" s="4">
        <v>1</v>
      </c>
      <c r="Q15" s="4">
        <v>1</v>
      </c>
      <c r="R15" s="4">
        <v>0</v>
      </c>
      <c r="S15" s="4">
        <v>0</v>
      </c>
      <c r="T15" s="4">
        <v>2</v>
      </c>
      <c r="U15" s="4">
        <v>0</v>
      </c>
    </row>
    <row r="16" spans="3:21" ht="13.5">
      <c r="C16" s="7" t="s">
        <v>82</v>
      </c>
      <c r="E16" s="4">
        <f t="shared" si="0"/>
        <v>337.42857142857144</v>
      </c>
      <c r="F16" s="20"/>
      <c r="H16" s="4">
        <v>335</v>
      </c>
      <c r="I16" s="4">
        <v>359</v>
      </c>
      <c r="J16" s="4">
        <v>355</v>
      </c>
      <c r="K16" s="4">
        <v>353</v>
      </c>
      <c r="L16" s="4">
        <v>304</v>
      </c>
      <c r="M16" s="4">
        <v>377</v>
      </c>
      <c r="N16" s="4">
        <v>343</v>
      </c>
      <c r="O16" s="4">
        <v>303</v>
      </c>
      <c r="P16" s="4">
        <v>327</v>
      </c>
      <c r="Q16" s="4">
        <v>331</v>
      </c>
      <c r="R16" s="4">
        <v>345</v>
      </c>
      <c r="S16" s="4">
        <v>353</v>
      </c>
      <c r="T16" s="4">
        <v>293</v>
      </c>
      <c r="U16" s="4">
        <v>346</v>
      </c>
    </row>
    <row r="17" spans="3:21" ht="13.5">
      <c r="C17" s="7" t="s">
        <v>83</v>
      </c>
      <c r="E17" s="4">
        <f t="shared" si="0"/>
        <v>200.5</v>
      </c>
      <c r="F17" s="20"/>
      <c r="H17" s="4">
        <v>184</v>
      </c>
      <c r="I17" s="4">
        <v>198</v>
      </c>
      <c r="J17" s="4">
        <v>235</v>
      </c>
      <c r="K17" s="4">
        <v>213</v>
      </c>
      <c r="L17" s="4">
        <v>181</v>
      </c>
      <c r="M17" s="4">
        <v>238</v>
      </c>
      <c r="N17" s="4">
        <v>211</v>
      </c>
      <c r="O17" s="4">
        <v>174</v>
      </c>
      <c r="P17" s="4">
        <v>184</v>
      </c>
      <c r="Q17" s="4">
        <v>192</v>
      </c>
      <c r="R17" s="4">
        <v>204</v>
      </c>
      <c r="S17" s="4">
        <v>207</v>
      </c>
      <c r="T17" s="4">
        <v>177</v>
      </c>
      <c r="U17" s="4">
        <v>209</v>
      </c>
    </row>
    <row r="18" spans="3:21" ht="13.5">
      <c r="C18" s="7" t="s">
        <v>84</v>
      </c>
      <c r="E18" s="4">
        <f t="shared" si="0"/>
        <v>21.357142857142858</v>
      </c>
      <c r="F18" s="20"/>
      <c r="H18" s="4">
        <v>14</v>
      </c>
      <c r="I18" s="4">
        <v>17</v>
      </c>
      <c r="J18" s="4">
        <v>15</v>
      </c>
      <c r="K18" s="4">
        <v>12</v>
      </c>
      <c r="L18" s="4">
        <v>18</v>
      </c>
      <c r="M18" s="4">
        <v>39</v>
      </c>
      <c r="N18" s="4">
        <v>31</v>
      </c>
      <c r="O18" s="4">
        <v>23</v>
      </c>
      <c r="P18" s="4">
        <v>24</v>
      </c>
      <c r="Q18" s="4">
        <v>25</v>
      </c>
      <c r="R18" s="4">
        <v>15</v>
      </c>
      <c r="S18" s="4">
        <v>21</v>
      </c>
      <c r="T18" s="4">
        <v>24</v>
      </c>
      <c r="U18" s="4">
        <v>21</v>
      </c>
    </row>
    <row r="19" spans="3:21" ht="13.5">
      <c r="C19" s="7" t="s">
        <v>85</v>
      </c>
      <c r="E19" s="4">
        <f t="shared" si="0"/>
        <v>194.71428571428572</v>
      </c>
      <c r="F19" s="20"/>
      <c r="H19" s="4">
        <v>182</v>
      </c>
      <c r="I19" s="4">
        <v>193</v>
      </c>
      <c r="J19" s="4">
        <v>230</v>
      </c>
      <c r="K19" s="4">
        <v>207</v>
      </c>
      <c r="L19" s="4">
        <v>176</v>
      </c>
      <c r="M19" s="4">
        <v>232</v>
      </c>
      <c r="N19" s="4">
        <v>202</v>
      </c>
      <c r="O19" s="4">
        <v>166</v>
      </c>
      <c r="P19" s="4">
        <v>181</v>
      </c>
      <c r="Q19" s="4">
        <v>187</v>
      </c>
      <c r="R19" s="4">
        <v>197</v>
      </c>
      <c r="S19" s="4">
        <v>199</v>
      </c>
      <c r="T19" s="4">
        <v>169</v>
      </c>
      <c r="U19" s="4">
        <v>205</v>
      </c>
    </row>
    <row r="20" spans="3:21" ht="13.5">
      <c r="C20" s="7" t="s">
        <v>86</v>
      </c>
      <c r="E20" s="4">
        <f t="shared" si="0"/>
        <v>40.92857142857143</v>
      </c>
      <c r="F20" s="20"/>
      <c r="H20" s="4">
        <v>43</v>
      </c>
      <c r="I20" s="4">
        <v>55</v>
      </c>
      <c r="J20" s="4">
        <v>30</v>
      </c>
      <c r="K20" s="4">
        <v>37</v>
      </c>
      <c r="L20" s="4">
        <v>41</v>
      </c>
      <c r="M20" s="4">
        <v>40</v>
      </c>
      <c r="N20" s="4">
        <v>42</v>
      </c>
      <c r="O20" s="4">
        <v>34</v>
      </c>
      <c r="P20" s="4">
        <v>35</v>
      </c>
      <c r="Q20" s="4">
        <v>45</v>
      </c>
      <c r="R20" s="4">
        <v>44</v>
      </c>
      <c r="S20" s="4">
        <v>43</v>
      </c>
      <c r="T20" s="4">
        <v>37</v>
      </c>
      <c r="U20" s="4">
        <v>47</v>
      </c>
    </row>
    <row r="21" spans="3:21" ht="13.5">
      <c r="C21" s="7" t="s">
        <v>87</v>
      </c>
      <c r="E21" s="4">
        <f t="shared" si="0"/>
        <v>164.85714285714286</v>
      </c>
      <c r="F21" s="20"/>
      <c r="H21" s="4">
        <v>159</v>
      </c>
      <c r="I21" s="4">
        <v>160</v>
      </c>
      <c r="J21" s="4">
        <v>192</v>
      </c>
      <c r="K21" s="4">
        <v>178</v>
      </c>
      <c r="L21" s="4">
        <v>147</v>
      </c>
      <c r="M21" s="4">
        <v>198</v>
      </c>
      <c r="N21" s="4">
        <v>168</v>
      </c>
      <c r="O21" s="4">
        <v>137</v>
      </c>
      <c r="P21" s="4">
        <v>164</v>
      </c>
      <c r="Q21" s="4">
        <v>152</v>
      </c>
      <c r="R21" s="4">
        <v>177</v>
      </c>
      <c r="S21" s="4">
        <v>169</v>
      </c>
      <c r="T21" s="4">
        <v>144</v>
      </c>
      <c r="U21" s="4">
        <v>163</v>
      </c>
    </row>
    <row r="22" spans="3:21" ht="13.5">
      <c r="C22" s="7" t="s">
        <v>88</v>
      </c>
      <c r="E22" s="4">
        <f t="shared" si="0"/>
        <v>754.2857142857143</v>
      </c>
      <c r="F22" s="20"/>
      <c r="H22" s="4">
        <v>657</v>
      </c>
      <c r="I22" s="4">
        <v>771</v>
      </c>
      <c r="J22" s="4">
        <v>806</v>
      </c>
      <c r="K22" s="4">
        <v>650</v>
      </c>
      <c r="L22" s="4">
        <v>618</v>
      </c>
      <c r="M22" s="4">
        <v>906</v>
      </c>
      <c r="N22" s="4">
        <v>613</v>
      </c>
      <c r="O22" s="4">
        <v>757</v>
      </c>
      <c r="P22" s="4">
        <v>1020</v>
      </c>
      <c r="Q22" s="4">
        <v>699</v>
      </c>
      <c r="R22" s="4">
        <v>728</v>
      </c>
      <c r="S22" s="4">
        <v>885</v>
      </c>
      <c r="T22" s="4">
        <v>813</v>
      </c>
      <c r="U22" s="4">
        <v>637</v>
      </c>
    </row>
    <row r="23" spans="3:21" ht="13.5">
      <c r="C23" s="7" t="s">
        <v>89</v>
      </c>
      <c r="E23" s="4">
        <f t="shared" si="0"/>
        <v>8.428571428571429</v>
      </c>
      <c r="F23" s="20"/>
      <c r="H23" s="4">
        <v>7</v>
      </c>
      <c r="I23" s="4">
        <v>8</v>
      </c>
      <c r="J23" s="4">
        <v>5</v>
      </c>
      <c r="K23" s="4">
        <v>15</v>
      </c>
      <c r="L23" s="4">
        <v>6</v>
      </c>
      <c r="M23" s="4">
        <v>10</v>
      </c>
      <c r="N23" s="4">
        <v>8</v>
      </c>
      <c r="O23" s="4">
        <v>11</v>
      </c>
      <c r="P23" s="4">
        <v>5</v>
      </c>
      <c r="Q23" s="4">
        <v>8</v>
      </c>
      <c r="R23" s="4">
        <v>7</v>
      </c>
      <c r="S23" s="4">
        <v>11</v>
      </c>
      <c r="T23" s="4">
        <v>6</v>
      </c>
      <c r="U23" s="4">
        <v>11</v>
      </c>
    </row>
    <row r="24" spans="3:21" ht="13.5">
      <c r="C24" s="7" t="s">
        <v>90</v>
      </c>
      <c r="E24" s="4">
        <f t="shared" si="0"/>
        <v>0.8571428571428571</v>
      </c>
      <c r="F24" s="20"/>
      <c r="H24" s="4">
        <v>1</v>
      </c>
      <c r="I24" s="4">
        <v>0</v>
      </c>
      <c r="J24" s="4">
        <v>1</v>
      </c>
      <c r="K24" s="4">
        <v>2</v>
      </c>
      <c r="L24" s="4">
        <v>0</v>
      </c>
      <c r="M24" s="4">
        <v>0</v>
      </c>
      <c r="N24" s="4">
        <v>3</v>
      </c>
      <c r="O24" s="4">
        <v>1</v>
      </c>
      <c r="P24" s="4">
        <v>0</v>
      </c>
      <c r="Q24" s="4">
        <v>1</v>
      </c>
      <c r="R24" s="4">
        <v>0</v>
      </c>
      <c r="S24" s="4">
        <v>1</v>
      </c>
      <c r="T24" s="4">
        <v>1</v>
      </c>
      <c r="U24" s="4">
        <v>1</v>
      </c>
    </row>
    <row r="25" spans="3:21" ht="13.5">
      <c r="C25" s="7" t="s">
        <v>203</v>
      </c>
      <c r="E25" s="4">
        <f t="shared" si="0"/>
        <v>0.2857142857142857</v>
      </c>
      <c r="F25" s="20"/>
      <c r="H25" s="4">
        <v>0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0</v>
      </c>
    </row>
    <row r="26" spans="3:21" ht="13.5">
      <c r="C26" s="7" t="s">
        <v>205</v>
      </c>
      <c r="E26" s="4">
        <f t="shared" si="0"/>
        <v>0</v>
      </c>
      <c r="F26" s="20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3:21" ht="13.5">
      <c r="C27" s="7" t="s">
        <v>457</v>
      </c>
      <c r="E27" s="4">
        <f t="shared" si="0"/>
        <v>5.682901640717944</v>
      </c>
      <c r="F27" s="20"/>
      <c r="H27" s="4">
        <v>5.880081300813008</v>
      </c>
      <c r="I27" s="4">
        <v>5.739393939393939</v>
      </c>
      <c r="J27" s="4">
        <v>5.698989898989899</v>
      </c>
      <c r="K27" s="4">
        <v>5.343434343434343</v>
      </c>
      <c r="L27" s="4">
        <v>5.703030303030303</v>
      </c>
      <c r="M27" s="4">
        <v>5.94949494949495</v>
      </c>
      <c r="N27" s="4">
        <v>5.898484848484848</v>
      </c>
      <c r="O27" s="4">
        <v>5.616161616161616</v>
      </c>
      <c r="P27" s="4">
        <v>5.8641414141414145</v>
      </c>
      <c r="Q27" s="4">
        <v>5.636868686868687</v>
      </c>
      <c r="R27" s="4">
        <v>5.5</v>
      </c>
      <c r="S27" s="4">
        <v>5.694949494949495</v>
      </c>
      <c r="T27" s="4">
        <v>5.506060606060606</v>
      </c>
      <c r="U27" s="4">
        <v>5.529531568228106</v>
      </c>
    </row>
    <row r="28" spans="3:21" ht="13.5">
      <c r="C28" s="7" t="s">
        <v>458</v>
      </c>
      <c r="E28" s="4">
        <f t="shared" si="0"/>
        <v>5.658491789792499</v>
      </c>
      <c r="F28" s="20"/>
      <c r="H28" s="4">
        <v>5.94</v>
      </c>
      <c r="I28" s="4">
        <v>5.723472668810289</v>
      </c>
      <c r="J28" s="4">
        <v>5.667197452229299</v>
      </c>
      <c r="K28" s="4">
        <v>5.313240043057051</v>
      </c>
      <c r="L28" s="4">
        <v>5.698630136986301</v>
      </c>
      <c r="M28" s="4">
        <v>5.8054298642533935</v>
      </c>
      <c r="N28" s="4">
        <v>5.878531073446328</v>
      </c>
      <c r="O28" s="4">
        <v>5.6266519823788546</v>
      </c>
      <c r="P28" s="4">
        <v>5.825361512791991</v>
      </c>
      <c r="Q28" s="4">
        <v>5.613856068743287</v>
      </c>
      <c r="R28" s="4">
        <v>5.4767063921993495</v>
      </c>
      <c r="S28" s="4">
        <v>5.631578947368421</v>
      </c>
      <c r="T28" s="4">
        <v>5.506451612903226</v>
      </c>
      <c r="U28" s="4">
        <v>5.511777301927195</v>
      </c>
    </row>
    <row r="29" spans="3:21" ht="13.5">
      <c r="C29" s="7" t="s">
        <v>459</v>
      </c>
      <c r="E29" s="4">
        <f t="shared" si="0"/>
        <v>5.997120944920409</v>
      </c>
      <c r="F29" s="20"/>
      <c r="H29" s="4">
        <v>5.5</v>
      </c>
      <c r="I29" s="4">
        <v>6</v>
      </c>
      <c r="J29" s="4">
        <v>6.322916666666667</v>
      </c>
      <c r="K29" s="4">
        <v>5.80327868852459</v>
      </c>
      <c r="L29" s="4">
        <v>5.7368421052631575</v>
      </c>
      <c r="M29" s="4">
        <v>7.150943396226415</v>
      </c>
      <c r="N29" s="4">
        <v>6.066666666666666</v>
      </c>
      <c r="O29" s="4">
        <v>5.5</v>
      </c>
      <c r="P29" s="4">
        <v>6.247252747252747</v>
      </c>
      <c r="Q29" s="4">
        <v>6</v>
      </c>
      <c r="R29" s="4">
        <v>5.82089552238806</v>
      </c>
      <c r="S29" s="4">
        <v>6.435897435897436</v>
      </c>
      <c r="T29" s="4">
        <v>5.5</v>
      </c>
      <c r="U29" s="4">
        <v>5.875</v>
      </c>
    </row>
    <row r="31" ht="13.5">
      <c r="B31" s="9" t="s">
        <v>75</v>
      </c>
    </row>
    <row r="32" spans="3:21" ht="13.5">
      <c r="C32" s="14" t="s">
        <v>77</v>
      </c>
      <c r="E32" s="4">
        <f aca="true" t="shared" si="1" ref="E32:E50">AVERAGE(H32:U32)</f>
        <v>8.928571428571429</v>
      </c>
      <c r="F32" s="20"/>
      <c r="H32" s="4">
        <v>14</v>
      </c>
      <c r="I32" s="4">
        <v>2</v>
      </c>
      <c r="J32" s="4">
        <v>5</v>
      </c>
      <c r="K32" s="4">
        <v>8</v>
      </c>
      <c r="L32" s="4">
        <v>9</v>
      </c>
      <c r="M32" s="4">
        <v>6</v>
      </c>
      <c r="N32" s="4">
        <v>9</v>
      </c>
      <c r="O32" s="4">
        <v>11</v>
      </c>
      <c r="P32" s="4">
        <v>5</v>
      </c>
      <c r="Q32" s="4">
        <v>13</v>
      </c>
      <c r="R32" s="4">
        <v>8</v>
      </c>
      <c r="S32" s="4">
        <v>6</v>
      </c>
      <c r="T32" s="4">
        <v>17</v>
      </c>
      <c r="U32" s="4">
        <v>12</v>
      </c>
    </row>
    <row r="33" spans="3:21" ht="13.5">
      <c r="C33" s="14" t="s">
        <v>78</v>
      </c>
      <c r="E33" s="4">
        <f t="shared" si="1"/>
        <v>3.857142857142857</v>
      </c>
      <c r="F33" s="20"/>
      <c r="H33" s="4">
        <v>6</v>
      </c>
      <c r="I33" s="4">
        <v>1</v>
      </c>
      <c r="J33" s="4">
        <v>2</v>
      </c>
      <c r="K33" s="4">
        <v>3</v>
      </c>
      <c r="L33" s="4">
        <v>4</v>
      </c>
      <c r="M33" s="4">
        <v>2</v>
      </c>
      <c r="N33" s="4">
        <v>1</v>
      </c>
      <c r="O33" s="4">
        <v>5</v>
      </c>
      <c r="P33" s="4">
        <v>3</v>
      </c>
      <c r="Q33" s="4">
        <v>6</v>
      </c>
      <c r="R33" s="4">
        <v>5</v>
      </c>
      <c r="S33" s="4">
        <v>5</v>
      </c>
      <c r="T33" s="4">
        <v>5</v>
      </c>
      <c r="U33" s="4">
        <v>6</v>
      </c>
    </row>
    <row r="34" spans="3:21" ht="13.5">
      <c r="C34" s="14" t="s">
        <v>79</v>
      </c>
      <c r="E34" s="4">
        <f t="shared" si="1"/>
        <v>0</v>
      </c>
      <c r="F34" s="20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3:21" ht="13.5">
      <c r="C35" s="14" t="s">
        <v>80</v>
      </c>
      <c r="E35" s="4">
        <f t="shared" si="1"/>
        <v>8.428571428571429</v>
      </c>
      <c r="F35" s="20"/>
      <c r="H35" s="4">
        <v>7</v>
      </c>
      <c r="I35" s="4">
        <v>8</v>
      </c>
      <c r="J35" s="4">
        <v>5</v>
      </c>
      <c r="K35" s="4">
        <v>15</v>
      </c>
      <c r="L35" s="4">
        <v>6</v>
      </c>
      <c r="M35" s="4">
        <v>10</v>
      </c>
      <c r="N35" s="4">
        <v>8</v>
      </c>
      <c r="O35" s="4">
        <v>11</v>
      </c>
      <c r="P35" s="4">
        <v>5</v>
      </c>
      <c r="Q35" s="4">
        <v>8</v>
      </c>
      <c r="R35" s="4">
        <v>7</v>
      </c>
      <c r="S35" s="4">
        <v>11</v>
      </c>
      <c r="T35" s="4">
        <v>6</v>
      </c>
      <c r="U35" s="4">
        <v>11</v>
      </c>
    </row>
    <row r="36" spans="3:21" ht="13.5">
      <c r="C36" s="14" t="s">
        <v>81</v>
      </c>
      <c r="E36" s="4">
        <f t="shared" si="1"/>
        <v>1</v>
      </c>
      <c r="F36" s="20"/>
      <c r="H36" s="4">
        <v>2</v>
      </c>
      <c r="I36" s="4">
        <v>2</v>
      </c>
      <c r="J36" s="4">
        <v>0</v>
      </c>
      <c r="K36" s="4">
        <v>2</v>
      </c>
      <c r="L36" s="4">
        <v>0</v>
      </c>
      <c r="M36" s="4">
        <v>2</v>
      </c>
      <c r="N36" s="4">
        <v>0</v>
      </c>
      <c r="O36" s="4">
        <v>0</v>
      </c>
      <c r="P36" s="4">
        <v>1</v>
      </c>
      <c r="Q36" s="4">
        <v>2</v>
      </c>
      <c r="R36" s="4">
        <v>1</v>
      </c>
      <c r="S36" s="4">
        <v>1</v>
      </c>
      <c r="T36" s="4">
        <v>1</v>
      </c>
      <c r="U36" s="4">
        <v>0</v>
      </c>
    </row>
    <row r="37" spans="3:21" ht="13.5">
      <c r="C37" s="14" t="s">
        <v>82</v>
      </c>
      <c r="E37" s="4">
        <f t="shared" si="1"/>
        <v>314.42857142857144</v>
      </c>
      <c r="F37" s="20"/>
      <c r="H37" s="4">
        <v>334</v>
      </c>
      <c r="I37" s="4">
        <v>323</v>
      </c>
      <c r="J37" s="4">
        <v>280</v>
      </c>
      <c r="K37" s="4">
        <v>330</v>
      </c>
      <c r="L37" s="4">
        <v>343</v>
      </c>
      <c r="M37" s="4">
        <v>286</v>
      </c>
      <c r="N37" s="4">
        <v>302</v>
      </c>
      <c r="O37" s="4">
        <v>335</v>
      </c>
      <c r="P37" s="4">
        <v>301</v>
      </c>
      <c r="Q37" s="4">
        <v>311</v>
      </c>
      <c r="R37" s="4">
        <v>332</v>
      </c>
      <c r="S37" s="4">
        <v>298</v>
      </c>
      <c r="T37" s="4">
        <v>312</v>
      </c>
      <c r="U37" s="4">
        <v>315</v>
      </c>
    </row>
    <row r="38" spans="3:21" ht="13.5">
      <c r="C38" s="14" t="s">
        <v>83</v>
      </c>
      <c r="E38" s="4">
        <f t="shared" si="1"/>
        <v>188.42857142857142</v>
      </c>
      <c r="F38" s="20"/>
      <c r="H38" s="4">
        <v>198</v>
      </c>
      <c r="I38" s="4">
        <v>191</v>
      </c>
      <c r="J38" s="4">
        <v>173</v>
      </c>
      <c r="K38" s="4">
        <v>203</v>
      </c>
      <c r="L38" s="4">
        <v>218</v>
      </c>
      <c r="M38" s="4">
        <v>161</v>
      </c>
      <c r="N38" s="4">
        <v>179</v>
      </c>
      <c r="O38" s="4">
        <v>213</v>
      </c>
      <c r="P38" s="4">
        <v>161</v>
      </c>
      <c r="Q38" s="4">
        <v>186</v>
      </c>
      <c r="R38" s="4">
        <v>187</v>
      </c>
      <c r="S38" s="4">
        <v>158</v>
      </c>
      <c r="T38" s="4">
        <v>219</v>
      </c>
      <c r="U38" s="4">
        <v>191</v>
      </c>
    </row>
    <row r="39" spans="3:21" ht="13.5">
      <c r="C39" s="14" t="s">
        <v>84</v>
      </c>
      <c r="E39" s="4">
        <f t="shared" si="1"/>
        <v>24.142857142857142</v>
      </c>
      <c r="F39" s="20"/>
      <c r="H39" s="4">
        <v>29</v>
      </c>
      <c r="I39" s="4">
        <v>35</v>
      </c>
      <c r="J39" s="4">
        <v>30</v>
      </c>
      <c r="K39" s="4">
        <v>15</v>
      </c>
      <c r="L39" s="4">
        <v>19</v>
      </c>
      <c r="M39" s="4">
        <v>19</v>
      </c>
      <c r="N39" s="4">
        <v>29</v>
      </c>
      <c r="O39" s="4">
        <v>24</v>
      </c>
      <c r="P39" s="4">
        <v>19</v>
      </c>
      <c r="Q39" s="4">
        <v>29</v>
      </c>
      <c r="R39" s="4">
        <v>22</v>
      </c>
      <c r="S39" s="4">
        <v>21</v>
      </c>
      <c r="T39" s="4">
        <v>26</v>
      </c>
      <c r="U39" s="4">
        <v>21</v>
      </c>
    </row>
    <row r="40" spans="3:21" ht="13.5">
      <c r="C40" s="14" t="s">
        <v>85</v>
      </c>
      <c r="E40" s="4">
        <f t="shared" si="1"/>
        <v>181.14285714285714</v>
      </c>
      <c r="F40" s="20"/>
      <c r="H40" s="4">
        <v>190</v>
      </c>
      <c r="I40" s="4">
        <v>184</v>
      </c>
      <c r="J40" s="4">
        <v>164</v>
      </c>
      <c r="K40" s="4">
        <v>198</v>
      </c>
      <c r="L40" s="4">
        <v>211</v>
      </c>
      <c r="M40" s="4">
        <v>150</v>
      </c>
      <c r="N40" s="4">
        <v>170</v>
      </c>
      <c r="O40" s="4">
        <v>209</v>
      </c>
      <c r="P40" s="4">
        <v>155</v>
      </c>
      <c r="Q40" s="4">
        <v>178</v>
      </c>
      <c r="R40" s="4">
        <v>179</v>
      </c>
      <c r="S40" s="4">
        <v>152</v>
      </c>
      <c r="T40" s="4">
        <v>212</v>
      </c>
      <c r="U40" s="4">
        <v>184</v>
      </c>
    </row>
    <row r="41" spans="3:21" ht="13.5">
      <c r="C41" s="14" t="s">
        <v>86</v>
      </c>
      <c r="E41" s="4">
        <f t="shared" si="1"/>
        <v>39.142857142857146</v>
      </c>
      <c r="F41" s="20"/>
      <c r="H41" s="4">
        <v>38</v>
      </c>
      <c r="I41" s="4">
        <v>41</v>
      </c>
      <c r="J41" s="4">
        <v>27</v>
      </c>
      <c r="K41" s="4">
        <v>41</v>
      </c>
      <c r="L41" s="4">
        <v>44</v>
      </c>
      <c r="M41" s="4">
        <v>34</v>
      </c>
      <c r="N41" s="4">
        <v>48</v>
      </c>
      <c r="O41" s="4">
        <v>34</v>
      </c>
      <c r="P41" s="4">
        <v>44</v>
      </c>
      <c r="Q41" s="4">
        <v>37</v>
      </c>
      <c r="R41" s="4">
        <v>44</v>
      </c>
      <c r="S41" s="4">
        <v>40</v>
      </c>
      <c r="T41" s="4">
        <v>34</v>
      </c>
      <c r="U41" s="4">
        <v>42</v>
      </c>
    </row>
    <row r="42" spans="3:21" ht="13.5">
      <c r="C42" s="14" t="s">
        <v>87</v>
      </c>
      <c r="E42" s="4">
        <f t="shared" si="1"/>
        <v>156.14285714285714</v>
      </c>
      <c r="F42" s="20"/>
      <c r="H42" s="4">
        <v>159</v>
      </c>
      <c r="I42" s="4">
        <v>152</v>
      </c>
      <c r="J42" s="4">
        <v>151</v>
      </c>
      <c r="K42" s="4">
        <v>171</v>
      </c>
      <c r="L42" s="4">
        <v>181</v>
      </c>
      <c r="M42" s="4">
        <v>131</v>
      </c>
      <c r="N42" s="4">
        <v>147</v>
      </c>
      <c r="O42" s="4">
        <v>182</v>
      </c>
      <c r="P42" s="4">
        <v>128</v>
      </c>
      <c r="Q42" s="4">
        <v>144</v>
      </c>
      <c r="R42" s="4">
        <v>181</v>
      </c>
      <c r="S42" s="4">
        <v>137</v>
      </c>
      <c r="T42" s="4">
        <v>158</v>
      </c>
      <c r="U42" s="4">
        <v>164</v>
      </c>
    </row>
    <row r="43" spans="3:21" ht="13.5">
      <c r="C43" s="14" t="s">
        <v>88</v>
      </c>
      <c r="E43" s="4">
        <f t="shared" si="1"/>
        <v>684.3571428571429</v>
      </c>
      <c r="F43" s="20"/>
      <c r="H43" s="4">
        <v>648</v>
      </c>
      <c r="I43" s="4">
        <v>710</v>
      </c>
      <c r="J43" s="4">
        <v>752</v>
      </c>
      <c r="K43" s="4">
        <v>697</v>
      </c>
      <c r="L43" s="4">
        <v>855</v>
      </c>
      <c r="M43" s="4">
        <v>543</v>
      </c>
      <c r="N43" s="4">
        <v>710</v>
      </c>
      <c r="O43" s="4">
        <v>695</v>
      </c>
      <c r="P43" s="4">
        <v>601</v>
      </c>
      <c r="Q43" s="4">
        <v>755</v>
      </c>
      <c r="R43" s="4">
        <v>816</v>
      </c>
      <c r="S43" s="4">
        <v>530</v>
      </c>
      <c r="T43" s="4">
        <v>607</v>
      </c>
      <c r="U43" s="4">
        <v>662</v>
      </c>
    </row>
    <row r="44" spans="3:21" ht="13.5">
      <c r="C44" s="14" t="s">
        <v>89</v>
      </c>
      <c r="E44" s="4">
        <f t="shared" si="1"/>
        <v>8.928571428571429</v>
      </c>
      <c r="F44" s="20"/>
      <c r="H44" s="4">
        <v>10</v>
      </c>
      <c r="I44" s="4">
        <v>9</v>
      </c>
      <c r="J44" s="4">
        <v>14</v>
      </c>
      <c r="K44" s="4">
        <v>7</v>
      </c>
      <c r="L44" s="4">
        <v>9</v>
      </c>
      <c r="M44" s="4">
        <v>7</v>
      </c>
      <c r="N44" s="4">
        <v>12</v>
      </c>
      <c r="O44" s="4">
        <v>7</v>
      </c>
      <c r="P44" s="4">
        <v>11</v>
      </c>
      <c r="Q44" s="4">
        <v>10</v>
      </c>
      <c r="R44" s="4">
        <v>9</v>
      </c>
      <c r="S44" s="4">
        <v>8</v>
      </c>
      <c r="T44" s="4">
        <v>8</v>
      </c>
      <c r="U44" s="4">
        <v>4</v>
      </c>
    </row>
    <row r="45" spans="3:21" ht="13.5">
      <c r="C45" s="14" t="s">
        <v>90</v>
      </c>
      <c r="E45" s="4">
        <f t="shared" si="1"/>
        <v>0.7142857142857143</v>
      </c>
      <c r="F45" s="20"/>
      <c r="H45" s="4">
        <v>0</v>
      </c>
      <c r="I45" s="4">
        <v>2</v>
      </c>
      <c r="J45" s="4">
        <v>0</v>
      </c>
      <c r="K45" s="4">
        <v>1</v>
      </c>
      <c r="L45" s="4">
        <v>1</v>
      </c>
      <c r="M45" s="4">
        <v>1</v>
      </c>
      <c r="N45" s="4">
        <v>0</v>
      </c>
      <c r="O45" s="4">
        <v>0</v>
      </c>
      <c r="P45" s="4">
        <v>2</v>
      </c>
      <c r="Q45" s="4">
        <v>1</v>
      </c>
      <c r="R45" s="4">
        <v>0</v>
      </c>
      <c r="S45" s="4">
        <v>1</v>
      </c>
      <c r="T45" s="4">
        <v>1</v>
      </c>
      <c r="U45" s="4">
        <v>0</v>
      </c>
    </row>
    <row r="46" spans="3:21" ht="13.5">
      <c r="C46" s="14" t="s">
        <v>203</v>
      </c>
      <c r="E46" s="4">
        <f t="shared" si="1"/>
        <v>0.9285714285714286</v>
      </c>
      <c r="F46" s="20"/>
      <c r="H46" s="4">
        <v>0</v>
      </c>
      <c r="I46" s="4">
        <v>2</v>
      </c>
      <c r="J46" s="4">
        <v>1</v>
      </c>
      <c r="K46" s="4">
        <v>0</v>
      </c>
      <c r="L46" s="4">
        <v>0</v>
      </c>
      <c r="M46" s="4">
        <v>1</v>
      </c>
      <c r="N46" s="4">
        <v>2</v>
      </c>
      <c r="O46" s="4">
        <v>0</v>
      </c>
      <c r="P46" s="4">
        <v>2</v>
      </c>
      <c r="Q46" s="4">
        <v>1</v>
      </c>
      <c r="R46" s="4">
        <v>1</v>
      </c>
      <c r="S46" s="4">
        <v>3</v>
      </c>
      <c r="T46" s="4">
        <v>0</v>
      </c>
      <c r="U46" s="4">
        <v>0</v>
      </c>
    </row>
    <row r="47" spans="3:21" ht="13.5">
      <c r="C47" s="14" t="s">
        <v>205</v>
      </c>
      <c r="E47" s="4">
        <f t="shared" si="1"/>
        <v>0</v>
      </c>
      <c r="F47" s="20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3:21" ht="13.5">
      <c r="C48" s="14" t="s">
        <v>457</v>
      </c>
      <c r="E48" s="4">
        <f t="shared" si="1"/>
        <v>5.642373451122181</v>
      </c>
      <c r="F48" s="20"/>
      <c r="H48" s="4">
        <v>5.801010101010101</v>
      </c>
      <c r="I48" s="4">
        <v>5.527272727272727</v>
      </c>
      <c r="J48" s="4">
        <v>5.734848484848484</v>
      </c>
      <c r="K48" s="4">
        <v>5.602020202020202</v>
      </c>
      <c r="L48" s="4">
        <v>5.67020202020202</v>
      </c>
      <c r="M48" s="4">
        <v>5.271717171717172</v>
      </c>
      <c r="N48" s="4">
        <v>5.564646464646465</v>
      </c>
      <c r="O48" s="4">
        <v>5.752525252525253</v>
      </c>
      <c r="P48" s="4">
        <v>5.642929292929293</v>
      </c>
      <c r="Q48" s="4">
        <v>5.73989898989899</v>
      </c>
      <c r="R48" s="4">
        <v>5.469191919191919</v>
      </c>
      <c r="S48" s="4">
        <v>5.464141414141414</v>
      </c>
      <c r="T48" s="4">
        <v>6.067676767676768</v>
      </c>
      <c r="U48" s="4">
        <v>5.685147507629705</v>
      </c>
    </row>
    <row r="49" spans="3:21" ht="13.5">
      <c r="C49" s="14" t="s">
        <v>458</v>
      </c>
      <c r="E49" s="4">
        <f t="shared" si="1"/>
        <v>5.6164408806725215</v>
      </c>
      <c r="F49" s="20"/>
      <c r="H49" s="4">
        <v>5.799014238773275</v>
      </c>
      <c r="I49" s="4">
        <v>5.452039691289967</v>
      </c>
      <c r="J49" s="4">
        <v>5.741693461950697</v>
      </c>
      <c r="K49" s="4">
        <v>5.5873362445414845</v>
      </c>
      <c r="L49" s="4">
        <v>5.64626218851571</v>
      </c>
      <c r="M49" s="4">
        <v>5.182608695652174</v>
      </c>
      <c r="N49" s="4">
        <v>5.5467032967032965</v>
      </c>
      <c r="O49" s="4">
        <v>5.704419889502763</v>
      </c>
      <c r="P49" s="4">
        <v>5.60064935064935</v>
      </c>
      <c r="Q49" s="4">
        <v>5.774285714285714</v>
      </c>
      <c r="R49" s="4">
        <v>5.441551540913921</v>
      </c>
      <c r="S49" s="4">
        <v>5.410228509249184</v>
      </c>
      <c r="T49" s="4">
        <v>6.073304157549234</v>
      </c>
      <c r="U49" s="4">
        <v>5.670075349838536</v>
      </c>
    </row>
    <row r="50" spans="3:21" ht="13.5">
      <c r="C50" s="14" t="s">
        <v>459</v>
      </c>
      <c r="E50" s="4">
        <f t="shared" si="1"/>
        <v>5.991178740815612</v>
      </c>
      <c r="F50" s="20"/>
      <c r="H50" s="4">
        <v>5.824675324675325</v>
      </c>
      <c r="I50" s="4">
        <v>6.349397590361446</v>
      </c>
      <c r="J50" s="4">
        <v>5.62280701754386</v>
      </c>
      <c r="K50" s="4">
        <v>5.783783783783784</v>
      </c>
      <c r="L50" s="4">
        <v>6</v>
      </c>
      <c r="M50" s="4">
        <v>6.442857142857143</v>
      </c>
      <c r="N50" s="4">
        <v>5.76875</v>
      </c>
      <c r="O50" s="4">
        <v>6.264705882352941</v>
      </c>
      <c r="P50" s="4">
        <v>6.234848484848484</v>
      </c>
      <c r="Q50" s="4">
        <v>5.478260869565218</v>
      </c>
      <c r="R50" s="4">
        <v>6</v>
      </c>
      <c r="S50" s="4">
        <v>6.161971830985915</v>
      </c>
      <c r="T50" s="4">
        <v>6</v>
      </c>
      <c r="U50" s="4">
        <v>5.944444444444445</v>
      </c>
    </row>
  </sheetData>
  <mergeCells count="1">
    <mergeCell ref="A1:C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41"/>
  </sheetPr>
  <dimension ref="A1:U50"/>
  <sheetViews>
    <sheetView workbookViewId="0" topLeftCell="A1">
      <pane xSplit="6" ySplit="2" topLeftCell="G3" activePane="bottomRight" state="frozen"/>
      <selection pane="topLeft" activeCell="M57" sqref="M57"/>
      <selection pane="topRight" activeCell="M57" sqref="M57"/>
      <selection pane="bottomLeft" activeCell="M57" sqref="M57"/>
      <selection pane="bottomRight" activeCell="U1" sqref="U1:U16384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3.75390625" style="0" customWidth="1"/>
    <col min="5" max="21" width="5.00390625" style="0" customWidth="1"/>
  </cols>
  <sheetData>
    <row r="1" spans="1:3" ht="19.5" thickBot="1">
      <c r="A1" s="100" t="s">
        <v>21</v>
      </c>
      <c r="B1" s="101"/>
      <c r="C1" s="102"/>
    </row>
    <row r="2" spans="7:21" ht="13.5">
      <c r="G2" t="s">
        <v>63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</row>
    <row r="3" ht="13.5">
      <c r="A3" s="9" t="s">
        <v>76</v>
      </c>
    </row>
    <row r="4" spans="1:21" ht="13.5">
      <c r="A4" s="9"/>
      <c r="C4" s="12" t="s">
        <v>93</v>
      </c>
      <c r="E4" s="4">
        <f>COUNTA(H4:U4)</f>
        <v>14</v>
      </c>
      <c r="H4" s="4" t="s">
        <v>251</v>
      </c>
      <c r="I4" s="4" t="s">
        <v>246</v>
      </c>
      <c r="J4" s="4" t="s">
        <v>261</v>
      </c>
      <c r="K4" s="4" t="s">
        <v>96</v>
      </c>
      <c r="L4" s="4" t="s">
        <v>263</v>
      </c>
      <c r="M4" s="4" t="s">
        <v>262</v>
      </c>
      <c r="N4" s="4" t="s">
        <v>245</v>
      </c>
      <c r="O4" s="4" t="s">
        <v>251</v>
      </c>
      <c r="P4" s="4" t="s">
        <v>246</v>
      </c>
      <c r="Q4" s="4" t="s">
        <v>261</v>
      </c>
      <c r="R4" s="4" t="s">
        <v>96</v>
      </c>
      <c r="S4" s="4" t="s">
        <v>263</v>
      </c>
      <c r="T4" s="4" t="s">
        <v>262</v>
      </c>
      <c r="U4" s="4" t="s">
        <v>245</v>
      </c>
    </row>
    <row r="5" spans="1:21" ht="13.5">
      <c r="A5" s="9"/>
      <c r="C5" s="12" t="s">
        <v>239</v>
      </c>
      <c r="H5" s="4" t="s">
        <v>250</v>
      </c>
      <c r="I5" s="4" t="s">
        <v>249</v>
      </c>
      <c r="J5" s="4" t="s">
        <v>250</v>
      </c>
      <c r="K5" s="4" t="s">
        <v>249</v>
      </c>
      <c r="L5" s="4" t="s">
        <v>250</v>
      </c>
      <c r="M5" s="4" t="s">
        <v>249</v>
      </c>
      <c r="N5" s="4" t="s">
        <v>250</v>
      </c>
      <c r="O5" s="4" t="s">
        <v>249</v>
      </c>
      <c r="P5" s="4" t="s">
        <v>250</v>
      </c>
      <c r="Q5" s="4" t="s">
        <v>249</v>
      </c>
      <c r="R5" s="4" t="s">
        <v>250</v>
      </c>
      <c r="S5" s="4" t="s">
        <v>249</v>
      </c>
      <c r="T5" s="4" t="s">
        <v>250</v>
      </c>
      <c r="U5" s="4" t="s">
        <v>249</v>
      </c>
    </row>
    <row r="6" spans="1:21" ht="13.5">
      <c r="A6" s="9"/>
      <c r="C6" s="13" t="s">
        <v>331</v>
      </c>
      <c r="E6" s="4">
        <f>COUNTIF(H6:U6,"○")*3+COUNTIF(H6:U6,"△")</f>
        <v>25</v>
      </c>
      <c r="H6" s="4" t="s">
        <v>333</v>
      </c>
      <c r="I6" s="4" t="s">
        <v>332</v>
      </c>
      <c r="J6" s="4" t="s">
        <v>332</v>
      </c>
      <c r="K6" s="4" t="s">
        <v>334</v>
      </c>
      <c r="L6" s="4" t="s">
        <v>333</v>
      </c>
      <c r="M6" s="4" t="s">
        <v>332</v>
      </c>
      <c r="N6" s="4" t="s">
        <v>385</v>
      </c>
      <c r="O6" s="4" t="s">
        <v>385</v>
      </c>
      <c r="P6" s="4" t="s">
        <v>384</v>
      </c>
      <c r="Q6" s="4" t="s">
        <v>384</v>
      </c>
      <c r="R6" s="4" t="s">
        <v>409</v>
      </c>
      <c r="S6" s="4" t="s">
        <v>384</v>
      </c>
      <c r="T6" s="4" t="s">
        <v>384</v>
      </c>
      <c r="U6" s="4" t="s">
        <v>409</v>
      </c>
    </row>
    <row r="7" spans="3:21" ht="13.5">
      <c r="C7" s="13" t="s">
        <v>67</v>
      </c>
      <c r="E7" s="4">
        <f>SUM(H7:U7)</f>
        <v>20</v>
      </c>
      <c r="H7" s="4">
        <v>0</v>
      </c>
      <c r="I7" s="4">
        <v>3</v>
      </c>
      <c r="J7" s="4">
        <v>3</v>
      </c>
      <c r="K7" s="4">
        <v>0</v>
      </c>
      <c r="L7" s="4">
        <v>0</v>
      </c>
      <c r="M7" s="4">
        <v>2</v>
      </c>
      <c r="N7" s="4">
        <v>0</v>
      </c>
      <c r="O7" s="4">
        <v>1</v>
      </c>
      <c r="P7" s="4">
        <v>2</v>
      </c>
      <c r="Q7" s="4">
        <v>4</v>
      </c>
      <c r="R7" s="4">
        <v>0</v>
      </c>
      <c r="S7" s="4">
        <v>2</v>
      </c>
      <c r="T7" s="4">
        <v>2</v>
      </c>
      <c r="U7" s="4">
        <v>1</v>
      </c>
    </row>
    <row r="8" spans="3:21" ht="13.5">
      <c r="C8" s="13" t="s">
        <v>68</v>
      </c>
      <c r="E8" s="4">
        <f>SUM(H8:U8)</f>
        <v>11</v>
      </c>
      <c r="H8" s="4">
        <v>0</v>
      </c>
      <c r="I8" s="4">
        <v>0</v>
      </c>
      <c r="J8" s="4">
        <v>2</v>
      </c>
      <c r="K8" s="4">
        <v>2</v>
      </c>
      <c r="L8" s="4">
        <v>0</v>
      </c>
      <c r="M8" s="4">
        <v>0</v>
      </c>
      <c r="N8" s="4">
        <v>2</v>
      </c>
      <c r="O8" s="4">
        <v>3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1</v>
      </c>
    </row>
    <row r="10" ht="13.5">
      <c r="B10" s="9" t="s">
        <v>74</v>
      </c>
    </row>
    <row r="11" spans="3:21" ht="13.5">
      <c r="C11" s="7" t="s">
        <v>77</v>
      </c>
      <c r="E11" s="4">
        <f>AVERAGE(H11:U11)</f>
        <v>11.214285714285714</v>
      </c>
      <c r="F11" s="20"/>
      <c r="H11" s="4">
        <v>12</v>
      </c>
      <c r="I11" s="4">
        <v>12</v>
      </c>
      <c r="J11" s="4">
        <v>15</v>
      </c>
      <c r="K11" s="4">
        <v>11</v>
      </c>
      <c r="L11" s="4">
        <v>15</v>
      </c>
      <c r="M11" s="4">
        <v>9</v>
      </c>
      <c r="N11" s="4">
        <v>9</v>
      </c>
      <c r="O11" s="4">
        <v>13</v>
      </c>
      <c r="P11" s="4">
        <v>10</v>
      </c>
      <c r="Q11" s="4">
        <v>8</v>
      </c>
      <c r="R11" s="4">
        <v>6</v>
      </c>
      <c r="S11" s="4">
        <v>11</v>
      </c>
      <c r="T11" s="4">
        <v>14</v>
      </c>
      <c r="U11" s="4">
        <v>12</v>
      </c>
    </row>
    <row r="12" spans="3:21" ht="13.5">
      <c r="C12" s="7" t="s">
        <v>78</v>
      </c>
      <c r="E12" s="4">
        <f aca="true" t="shared" si="0" ref="E12:E29">AVERAGE(H12:U12)</f>
        <v>5.214285714285714</v>
      </c>
      <c r="F12" s="20"/>
      <c r="H12" s="4">
        <v>6</v>
      </c>
      <c r="I12" s="4">
        <v>7</v>
      </c>
      <c r="J12" s="4">
        <v>9</v>
      </c>
      <c r="K12" s="4">
        <v>3</v>
      </c>
      <c r="L12" s="4">
        <v>3</v>
      </c>
      <c r="M12" s="4">
        <v>4</v>
      </c>
      <c r="N12" s="4">
        <v>1</v>
      </c>
      <c r="O12" s="4">
        <v>7</v>
      </c>
      <c r="P12" s="4">
        <v>7</v>
      </c>
      <c r="Q12" s="4">
        <v>5</v>
      </c>
      <c r="R12" s="4">
        <v>2</v>
      </c>
      <c r="S12" s="4">
        <v>6</v>
      </c>
      <c r="T12" s="4">
        <v>7</v>
      </c>
      <c r="U12" s="4">
        <v>6</v>
      </c>
    </row>
    <row r="13" spans="3:21" ht="13.5">
      <c r="C13" s="7" t="s">
        <v>79</v>
      </c>
      <c r="E13" s="4">
        <f t="shared" si="0"/>
        <v>0</v>
      </c>
      <c r="F13" s="20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3:21" ht="13.5">
      <c r="C14" s="7" t="s">
        <v>80</v>
      </c>
      <c r="E14" s="4">
        <f t="shared" si="0"/>
        <v>9.142857142857142</v>
      </c>
      <c r="F14" s="20"/>
      <c r="H14" s="4">
        <v>3</v>
      </c>
      <c r="I14" s="4">
        <v>12</v>
      </c>
      <c r="J14" s="4">
        <v>10</v>
      </c>
      <c r="K14" s="4">
        <v>9</v>
      </c>
      <c r="L14" s="4">
        <v>8</v>
      </c>
      <c r="M14" s="4">
        <v>6</v>
      </c>
      <c r="N14" s="4">
        <v>8</v>
      </c>
      <c r="O14" s="4">
        <v>13</v>
      </c>
      <c r="P14" s="4">
        <v>13</v>
      </c>
      <c r="Q14" s="4">
        <v>7</v>
      </c>
      <c r="R14" s="4">
        <v>10</v>
      </c>
      <c r="S14" s="4">
        <v>10</v>
      </c>
      <c r="T14" s="4">
        <v>8</v>
      </c>
      <c r="U14" s="4">
        <v>11</v>
      </c>
    </row>
    <row r="15" spans="3:21" ht="13.5">
      <c r="C15" s="7" t="s">
        <v>81</v>
      </c>
      <c r="E15" s="4">
        <f t="shared" si="0"/>
        <v>1.5714285714285714</v>
      </c>
      <c r="F15" s="20"/>
      <c r="H15" s="4">
        <v>4</v>
      </c>
      <c r="I15" s="4">
        <v>3</v>
      </c>
      <c r="J15" s="4">
        <v>1</v>
      </c>
      <c r="K15" s="4">
        <v>2</v>
      </c>
      <c r="L15" s="4">
        <v>4</v>
      </c>
      <c r="M15" s="4">
        <v>0</v>
      </c>
      <c r="N15" s="4">
        <v>0</v>
      </c>
      <c r="O15" s="4">
        <v>3</v>
      </c>
      <c r="P15" s="4">
        <v>0</v>
      </c>
      <c r="Q15" s="4">
        <v>1</v>
      </c>
      <c r="R15" s="4">
        <v>2</v>
      </c>
      <c r="S15" s="4">
        <v>0</v>
      </c>
      <c r="T15" s="4">
        <v>2</v>
      </c>
      <c r="U15" s="4">
        <v>0</v>
      </c>
    </row>
    <row r="16" spans="3:21" ht="13.5">
      <c r="C16" s="7" t="s">
        <v>82</v>
      </c>
      <c r="E16" s="4">
        <f t="shared" si="0"/>
        <v>321.07142857142856</v>
      </c>
      <c r="F16" s="20"/>
      <c r="H16" s="4">
        <v>311</v>
      </c>
      <c r="I16" s="4">
        <v>325</v>
      </c>
      <c r="J16" s="4">
        <v>364</v>
      </c>
      <c r="K16" s="4">
        <v>317</v>
      </c>
      <c r="L16" s="4">
        <v>343</v>
      </c>
      <c r="M16" s="4">
        <v>316</v>
      </c>
      <c r="N16" s="4">
        <v>302</v>
      </c>
      <c r="O16" s="4">
        <v>315</v>
      </c>
      <c r="P16" s="4">
        <v>287</v>
      </c>
      <c r="Q16" s="4">
        <v>305</v>
      </c>
      <c r="R16" s="4">
        <v>320</v>
      </c>
      <c r="S16" s="4">
        <v>328</v>
      </c>
      <c r="T16" s="4">
        <v>347</v>
      </c>
      <c r="U16" s="4">
        <v>315</v>
      </c>
    </row>
    <row r="17" spans="3:21" ht="13.5">
      <c r="C17" s="7" t="s">
        <v>83</v>
      </c>
      <c r="E17" s="4">
        <f t="shared" si="0"/>
        <v>184.14285714285714</v>
      </c>
      <c r="F17" s="20"/>
      <c r="H17" s="4">
        <v>182</v>
      </c>
      <c r="I17" s="4">
        <v>194</v>
      </c>
      <c r="J17" s="4">
        <v>192</v>
      </c>
      <c r="K17" s="4">
        <v>182</v>
      </c>
      <c r="L17" s="4">
        <v>205</v>
      </c>
      <c r="M17" s="4">
        <v>173</v>
      </c>
      <c r="N17" s="4">
        <v>179</v>
      </c>
      <c r="O17" s="4">
        <v>163</v>
      </c>
      <c r="P17" s="4">
        <v>153</v>
      </c>
      <c r="Q17" s="4">
        <v>171</v>
      </c>
      <c r="R17" s="4">
        <v>188</v>
      </c>
      <c r="S17" s="4">
        <v>194</v>
      </c>
      <c r="T17" s="4">
        <v>211</v>
      </c>
      <c r="U17" s="4">
        <v>191</v>
      </c>
    </row>
    <row r="18" spans="3:21" ht="13.5">
      <c r="C18" s="7" t="s">
        <v>84</v>
      </c>
      <c r="E18" s="4">
        <f t="shared" si="0"/>
        <v>26.785714285714285</v>
      </c>
      <c r="F18" s="20"/>
      <c r="H18" s="4">
        <v>25</v>
      </c>
      <c r="I18" s="4">
        <v>34</v>
      </c>
      <c r="J18" s="4">
        <v>26</v>
      </c>
      <c r="K18" s="4">
        <v>32</v>
      </c>
      <c r="L18" s="4">
        <v>49</v>
      </c>
      <c r="M18" s="4">
        <v>18</v>
      </c>
      <c r="N18" s="4">
        <v>29</v>
      </c>
      <c r="O18" s="4">
        <v>19</v>
      </c>
      <c r="P18" s="4">
        <v>18</v>
      </c>
      <c r="Q18" s="4">
        <v>27</v>
      </c>
      <c r="R18" s="4">
        <v>24</v>
      </c>
      <c r="S18" s="4">
        <v>31</v>
      </c>
      <c r="T18" s="4">
        <v>22</v>
      </c>
      <c r="U18" s="4">
        <v>21</v>
      </c>
    </row>
    <row r="19" spans="3:21" ht="13.5">
      <c r="C19" s="7" t="s">
        <v>85</v>
      </c>
      <c r="E19" s="4">
        <f t="shared" si="0"/>
        <v>177.35714285714286</v>
      </c>
      <c r="F19" s="20"/>
      <c r="H19" s="4">
        <v>174</v>
      </c>
      <c r="I19" s="4">
        <v>188</v>
      </c>
      <c r="J19" s="4">
        <v>185</v>
      </c>
      <c r="K19" s="4">
        <v>176</v>
      </c>
      <c r="L19" s="4">
        <v>195</v>
      </c>
      <c r="M19" s="4">
        <v>167</v>
      </c>
      <c r="N19" s="4">
        <v>170</v>
      </c>
      <c r="O19" s="4">
        <v>159</v>
      </c>
      <c r="P19" s="4">
        <v>150</v>
      </c>
      <c r="Q19" s="4">
        <v>164</v>
      </c>
      <c r="R19" s="4">
        <v>178</v>
      </c>
      <c r="S19" s="4">
        <v>186</v>
      </c>
      <c r="T19" s="4">
        <v>207</v>
      </c>
      <c r="U19" s="4">
        <v>184</v>
      </c>
    </row>
    <row r="20" spans="3:21" ht="13.5">
      <c r="C20" s="7" t="s">
        <v>86</v>
      </c>
      <c r="E20" s="4">
        <f t="shared" si="0"/>
        <v>44.214285714285715</v>
      </c>
      <c r="F20" s="20"/>
      <c r="H20" s="4">
        <v>38</v>
      </c>
      <c r="I20" s="4">
        <v>44</v>
      </c>
      <c r="J20" s="4">
        <v>48</v>
      </c>
      <c r="K20" s="4">
        <v>51</v>
      </c>
      <c r="L20" s="4">
        <v>43</v>
      </c>
      <c r="M20" s="4">
        <v>47</v>
      </c>
      <c r="N20" s="4">
        <v>48</v>
      </c>
      <c r="O20" s="4">
        <v>40</v>
      </c>
      <c r="P20" s="4">
        <v>43</v>
      </c>
      <c r="Q20" s="4">
        <v>46</v>
      </c>
      <c r="R20" s="4">
        <v>48</v>
      </c>
      <c r="S20" s="4">
        <v>42</v>
      </c>
      <c r="T20" s="4">
        <v>39</v>
      </c>
      <c r="U20" s="4">
        <v>42</v>
      </c>
    </row>
    <row r="21" spans="3:21" ht="13.5">
      <c r="C21" s="7" t="s">
        <v>87</v>
      </c>
      <c r="E21" s="4">
        <f t="shared" si="0"/>
        <v>155</v>
      </c>
      <c r="F21" s="20"/>
      <c r="H21" s="4">
        <v>143</v>
      </c>
      <c r="I21" s="4">
        <v>172</v>
      </c>
      <c r="J21" s="4">
        <v>166</v>
      </c>
      <c r="K21" s="4">
        <v>162</v>
      </c>
      <c r="L21" s="4">
        <v>170</v>
      </c>
      <c r="M21" s="4">
        <v>155</v>
      </c>
      <c r="N21" s="4">
        <v>147</v>
      </c>
      <c r="O21" s="4">
        <v>131</v>
      </c>
      <c r="P21" s="4">
        <v>138</v>
      </c>
      <c r="Q21" s="4">
        <v>143</v>
      </c>
      <c r="R21" s="4">
        <v>165</v>
      </c>
      <c r="S21" s="4">
        <v>148</v>
      </c>
      <c r="T21" s="4">
        <v>166</v>
      </c>
      <c r="U21" s="4">
        <v>164</v>
      </c>
    </row>
    <row r="22" spans="3:21" ht="13.5">
      <c r="C22" s="7" t="s">
        <v>88</v>
      </c>
      <c r="E22" s="4">
        <f t="shared" si="0"/>
        <v>704.9285714285714</v>
      </c>
      <c r="F22" s="20"/>
      <c r="H22" s="4">
        <v>645</v>
      </c>
      <c r="I22" s="4">
        <v>801</v>
      </c>
      <c r="J22" s="4">
        <v>795</v>
      </c>
      <c r="K22" s="4">
        <v>768</v>
      </c>
      <c r="L22" s="4">
        <v>714</v>
      </c>
      <c r="M22" s="4">
        <v>630</v>
      </c>
      <c r="N22" s="4">
        <v>710</v>
      </c>
      <c r="O22" s="4">
        <v>619</v>
      </c>
      <c r="P22" s="4">
        <v>678</v>
      </c>
      <c r="Q22" s="4">
        <v>692</v>
      </c>
      <c r="R22" s="4">
        <v>742</v>
      </c>
      <c r="S22" s="4">
        <v>670</v>
      </c>
      <c r="T22" s="4">
        <v>743</v>
      </c>
      <c r="U22" s="4">
        <v>662</v>
      </c>
    </row>
    <row r="23" spans="3:21" ht="13.5">
      <c r="C23" s="7" t="s">
        <v>89</v>
      </c>
      <c r="E23" s="4">
        <f t="shared" si="0"/>
        <v>10</v>
      </c>
      <c r="F23" s="20"/>
      <c r="H23" s="4">
        <v>13</v>
      </c>
      <c r="I23" s="4">
        <v>7</v>
      </c>
      <c r="J23" s="4">
        <v>12</v>
      </c>
      <c r="K23" s="4">
        <v>15</v>
      </c>
      <c r="L23" s="4">
        <v>7</v>
      </c>
      <c r="M23" s="4">
        <v>5</v>
      </c>
      <c r="N23" s="4">
        <v>12</v>
      </c>
      <c r="O23" s="4">
        <v>6</v>
      </c>
      <c r="P23" s="4">
        <v>9</v>
      </c>
      <c r="Q23" s="4">
        <v>10</v>
      </c>
      <c r="R23" s="4">
        <v>13</v>
      </c>
      <c r="S23" s="4">
        <v>13</v>
      </c>
      <c r="T23" s="4">
        <v>14</v>
      </c>
      <c r="U23" s="4">
        <v>4</v>
      </c>
    </row>
    <row r="24" spans="3:21" ht="13.5">
      <c r="C24" s="7" t="s">
        <v>90</v>
      </c>
      <c r="E24" s="4">
        <f t="shared" si="0"/>
        <v>1.4285714285714286</v>
      </c>
      <c r="F24" s="20"/>
      <c r="H24" s="4">
        <v>2</v>
      </c>
      <c r="I24" s="4">
        <v>1</v>
      </c>
      <c r="J24" s="4">
        <v>3</v>
      </c>
      <c r="K24" s="4">
        <v>1</v>
      </c>
      <c r="L24" s="4">
        <v>1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6</v>
      </c>
      <c r="S24" s="4">
        <v>3</v>
      </c>
      <c r="T24" s="4">
        <v>1</v>
      </c>
      <c r="U24" s="4">
        <v>0</v>
      </c>
    </row>
    <row r="25" spans="3:21" ht="13.5">
      <c r="C25" s="7" t="s">
        <v>203</v>
      </c>
      <c r="E25" s="4">
        <f t="shared" si="0"/>
        <v>0.8571428571428571</v>
      </c>
      <c r="F25" s="20"/>
      <c r="H25" s="4">
        <v>0</v>
      </c>
      <c r="I25" s="4">
        <v>1</v>
      </c>
      <c r="J25" s="4">
        <v>4</v>
      </c>
      <c r="K25" s="4">
        <v>2</v>
      </c>
      <c r="L25" s="4">
        <v>0</v>
      </c>
      <c r="M25" s="4">
        <v>0</v>
      </c>
      <c r="N25" s="4">
        <v>2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2</v>
      </c>
      <c r="U25" s="4">
        <v>0</v>
      </c>
    </row>
    <row r="26" spans="3:21" ht="13.5">
      <c r="C26" s="7" t="s">
        <v>205</v>
      </c>
      <c r="E26" s="4">
        <f t="shared" si="0"/>
        <v>0</v>
      </c>
      <c r="F26" s="20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3:21" ht="13.5">
      <c r="C27" s="7" t="s">
        <v>457</v>
      </c>
      <c r="E27" s="4">
        <f t="shared" si="0"/>
        <v>5.723764971323466</v>
      </c>
      <c r="F27" s="20"/>
      <c r="H27" s="4">
        <v>5.648484848484848</v>
      </c>
      <c r="I27" s="4">
        <v>5.7272727272727275</v>
      </c>
      <c r="J27" s="4">
        <v>5.52020202020202</v>
      </c>
      <c r="K27" s="4">
        <v>5.568686868686869</v>
      </c>
      <c r="L27" s="4">
        <v>5.694949494949495</v>
      </c>
      <c r="M27" s="4">
        <v>5.753030303030303</v>
      </c>
      <c r="N27" s="4">
        <v>5.564646464646465</v>
      </c>
      <c r="O27" s="4">
        <v>5.63989898989899</v>
      </c>
      <c r="P27" s="4">
        <v>5.781818181818182</v>
      </c>
      <c r="Q27" s="4">
        <v>5.798067141403866</v>
      </c>
      <c r="R27" s="4">
        <v>5.804040404040404</v>
      </c>
      <c r="S27" s="4">
        <v>5.972727272727273</v>
      </c>
      <c r="T27" s="4">
        <v>5.973737373737373</v>
      </c>
      <c r="U27" s="4">
        <v>5.685147507629705</v>
      </c>
    </row>
    <row r="28" spans="3:21" ht="13.5">
      <c r="C28" s="7" t="s">
        <v>458</v>
      </c>
      <c r="E28" s="4">
        <f t="shared" si="0"/>
        <v>5.712019382490518</v>
      </c>
      <c r="F28" s="20"/>
      <c r="H28" s="4">
        <v>5.638378378378379</v>
      </c>
      <c r="I28" s="4">
        <v>5.695652173913044</v>
      </c>
      <c r="J28" s="4">
        <v>5.473421926910299</v>
      </c>
      <c r="K28" s="4">
        <v>5.5515743756786105</v>
      </c>
      <c r="L28" s="4">
        <v>5.713393870601589</v>
      </c>
      <c r="M28" s="4">
        <v>5.7299349240780915</v>
      </c>
      <c r="N28" s="4">
        <v>5.5467032967032965</v>
      </c>
      <c r="O28" s="4">
        <v>5.609051254089422</v>
      </c>
      <c r="P28" s="4">
        <v>5.783018867924528</v>
      </c>
      <c r="Q28" s="4">
        <v>5.812034078807241</v>
      </c>
      <c r="R28" s="4">
        <v>5.809344790547798</v>
      </c>
      <c r="S28" s="4">
        <v>5.963705308775731</v>
      </c>
      <c r="T28" s="4">
        <v>5.9719827586206895</v>
      </c>
      <c r="U28" s="4">
        <v>5.670075349838536</v>
      </c>
    </row>
    <row r="29" spans="3:21" ht="13.5">
      <c r="C29" s="7" t="s">
        <v>459</v>
      </c>
      <c r="E29" s="4">
        <f t="shared" si="0"/>
        <v>5.884060859931648</v>
      </c>
      <c r="F29" s="20"/>
      <c r="H29" s="4">
        <v>5.792307692307692</v>
      </c>
      <c r="I29" s="4">
        <v>6.361702127659575</v>
      </c>
      <c r="J29" s="4">
        <v>6.005747126436781</v>
      </c>
      <c r="K29" s="4">
        <v>5.797101449275362</v>
      </c>
      <c r="L29" s="4">
        <v>5.545871559633028</v>
      </c>
      <c r="M29" s="4">
        <v>6.0661764705882355</v>
      </c>
      <c r="N29" s="4">
        <v>5.76875</v>
      </c>
      <c r="O29" s="4">
        <v>6.027397260273973</v>
      </c>
      <c r="P29" s="4">
        <v>5.75</v>
      </c>
      <c r="Q29" s="4">
        <v>5.5</v>
      </c>
      <c r="R29" s="4">
        <v>5.720338983050848</v>
      </c>
      <c r="S29" s="4">
        <v>6.097014925373134</v>
      </c>
      <c r="T29" s="4">
        <v>6</v>
      </c>
      <c r="U29" s="4">
        <v>5.944444444444445</v>
      </c>
    </row>
    <row r="31" ht="13.5">
      <c r="B31" s="9" t="s">
        <v>75</v>
      </c>
    </row>
    <row r="32" spans="3:21" ht="13.5">
      <c r="C32" s="14" t="s">
        <v>77</v>
      </c>
      <c r="E32" s="4">
        <f aca="true" t="shared" si="1" ref="E32:E50">AVERAGE(H32:U32)</f>
        <v>7.5</v>
      </c>
      <c r="F32" s="20"/>
      <c r="H32" s="4">
        <v>11</v>
      </c>
      <c r="I32" s="4">
        <v>3</v>
      </c>
      <c r="J32" s="4">
        <v>9</v>
      </c>
      <c r="K32" s="4">
        <v>7</v>
      </c>
      <c r="L32" s="4">
        <v>6</v>
      </c>
      <c r="M32" s="4">
        <v>4</v>
      </c>
      <c r="N32" s="4">
        <v>12</v>
      </c>
      <c r="O32" s="4">
        <v>15</v>
      </c>
      <c r="P32" s="4">
        <v>8</v>
      </c>
      <c r="Q32" s="4">
        <v>5</v>
      </c>
      <c r="R32" s="4">
        <v>9</v>
      </c>
      <c r="S32" s="4">
        <v>4</v>
      </c>
      <c r="T32" s="4">
        <v>6</v>
      </c>
      <c r="U32" s="4">
        <v>6</v>
      </c>
    </row>
    <row r="33" spans="3:21" ht="13.5">
      <c r="C33" s="14" t="s">
        <v>78</v>
      </c>
      <c r="E33" s="4">
        <f t="shared" si="1"/>
        <v>2.7857142857142856</v>
      </c>
      <c r="F33" s="20"/>
      <c r="H33" s="4">
        <v>3</v>
      </c>
      <c r="I33" s="4">
        <v>0</v>
      </c>
      <c r="J33" s="4">
        <v>3</v>
      </c>
      <c r="K33" s="4">
        <v>3</v>
      </c>
      <c r="L33" s="4">
        <v>3</v>
      </c>
      <c r="M33" s="4">
        <v>2</v>
      </c>
      <c r="N33" s="4">
        <v>5</v>
      </c>
      <c r="O33" s="4">
        <v>7</v>
      </c>
      <c r="P33" s="4">
        <v>2</v>
      </c>
      <c r="Q33" s="4">
        <v>1</v>
      </c>
      <c r="R33" s="4">
        <v>5</v>
      </c>
      <c r="S33" s="4">
        <v>2</v>
      </c>
      <c r="T33" s="4">
        <v>1</v>
      </c>
      <c r="U33" s="4">
        <v>2</v>
      </c>
    </row>
    <row r="34" spans="3:21" ht="13.5">
      <c r="C34" s="14" t="s">
        <v>79</v>
      </c>
      <c r="E34" s="4">
        <f t="shared" si="1"/>
        <v>0</v>
      </c>
      <c r="F34" s="20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3:21" ht="13.5">
      <c r="C35" s="14" t="s">
        <v>80</v>
      </c>
      <c r="E35" s="4">
        <f t="shared" si="1"/>
        <v>10</v>
      </c>
      <c r="F35" s="20"/>
      <c r="H35" s="4">
        <v>13</v>
      </c>
      <c r="I35" s="4">
        <v>7</v>
      </c>
      <c r="J35" s="4">
        <v>12</v>
      </c>
      <c r="K35" s="4">
        <v>15</v>
      </c>
      <c r="L35" s="4">
        <v>7</v>
      </c>
      <c r="M35" s="4">
        <v>5</v>
      </c>
      <c r="N35" s="4">
        <v>12</v>
      </c>
      <c r="O35" s="4">
        <v>6</v>
      </c>
      <c r="P35" s="4">
        <v>9</v>
      </c>
      <c r="Q35" s="4">
        <v>10</v>
      </c>
      <c r="R35" s="4">
        <v>13</v>
      </c>
      <c r="S35" s="4">
        <v>13</v>
      </c>
      <c r="T35" s="4">
        <v>14</v>
      </c>
      <c r="U35" s="4">
        <v>4</v>
      </c>
    </row>
    <row r="36" spans="3:21" ht="13.5">
      <c r="C36" s="14" t="s">
        <v>81</v>
      </c>
      <c r="E36" s="4">
        <f t="shared" si="1"/>
        <v>1.3571428571428572</v>
      </c>
      <c r="F36" s="20"/>
      <c r="H36" s="4">
        <v>2</v>
      </c>
      <c r="I36" s="4">
        <v>1</v>
      </c>
      <c r="J36" s="4">
        <v>0</v>
      </c>
      <c r="K36" s="4">
        <v>1</v>
      </c>
      <c r="L36" s="4">
        <v>1</v>
      </c>
      <c r="M36" s="4">
        <v>0</v>
      </c>
      <c r="N36" s="4">
        <v>0</v>
      </c>
      <c r="O36" s="4">
        <v>5</v>
      </c>
      <c r="P36" s="4">
        <v>2</v>
      </c>
      <c r="Q36" s="4">
        <v>0</v>
      </c>
      <c r="R36" s="4">
        <v>2</v>
      </c>
      <c r="S36" s="4">
        <v>1</v>
      </c>
      <c r="T36" s="4">
        <v>4</v>
      </c>
      <c r="U36" s="4">
        <v>0</v>
      </c>
    </row>
    <row r="37" spans="3:21" ht="13.5">
      <c r="C37" s="14" t="s">
        <v>82</v>
      </c>
      <c r="E37" s="4">
        <f t="shared" si="1"/>
        <v>332.42857142857144</v>
      </c>
      <c r="F37" s="20"/>
      <c r="H37" s="4">
        <v>294</v>
      </c>
      <c r="I37" s="4">
        <v>311</v>
      </c>
      <c r="J37" s="4">
        <v>358</v>
      </c>
      <c r="K37" s="4">
        <v>320</v>
      </c>
      <c r="L37" s="4">
        <v>300</v>
      </c>
      <c r="M37" s="4">
        <v>343</v>
      </c>
      <c r="N37" s="4">
        <v>343</v>
      </c>
      <c r="O37" s="4">
        <v>324</v>
      </c>
      <c r="P37" s="4">
        <v>360</v>
      </c>
      <c r="Q37" s="4">
        <v>373</v>
      </c>
      <c r="R37" s="4">
        <v>333</v>
      </c>
      <c r="S37" s="4">
        <v>327</v>
      </c>
      <c r="T37" s="4">
        <v>322</v>
      </c>
      <c r="U37" s="4">
        <v>346</v>
      </c>
    </row>
    <row r="38" spans="3:21" ht="13.5">
      <c r="C38" s="14" t="s">
        <v>83</v>
      </c>
      <c r="E38" s="4">
        <f t="shared" si="1"/>
        <v>195</v>
      </c>
      <c r="F38" s="20"/>
      <c r="H38" s="4">
        <v>165</v>
      </c>
      <c r="I38" s="4">
        <v>171</v>
      </c>
      <c r="J38" s="4">
        <v>189</v>
      </c>
      <c r="K38" s="4">
        <v>184</v>
      </c>
      <c r="L38" s="4">
        <v>143</v>
      </c>
      <c r="M38" s="4">
        <v>207</v>
      </c>
      <c r="N38" s="4">
        <v>211</v>
      </c>
      <c r="O38" s="4">
        <v>198</v>
      </c>
      <c r="P38" s="4">
        <v>225</v>
      </c>
      <c r="Q38" s="4">
        <v>226</v>
      </c>
      <c r="R38" s="4">
        <v>198</v>
      </c>
      <c r="S38" s="4">
        <v>198</v>
      </c>
      <c r="T38" s="4">
        <v>206</v>
      </c>
      <c r="U38" s="4">
        <v>209</v>
      </c>
    </row>
    <row r="39" spans="3:21" ht="13.5">
      <c r="C39" s="14" t="s">
        <v>84</v>
      </c>
      <c r="E39" s="4">
        <f t="shared" si="1"/>
        <v>27.071428571428573</v>
      </c>
      <c r="F39" s="20"/>
      <c r="H39" s="4">
        <v>45</v>
      </c>
      <c r="I39" s="4">
        <v>25</v>
      </c>
      <c r="J39" s="4">
        <v>23</v>
      </c>
      <c r="K39" s="4">
        <v>19</v>
      </c>
      <c r="L39" s="4">
        <v>21</v>
      </c>
      <c r="M39" s="4">
        <v>26</v>
      </c>
      <c r="N39" s="4">
        <v>31</v>
      </c>
      <c r="O39" s="4">
        <v>41</v>
      </c>
      <c r="P39" s="4">
        <v>24</v>
      </c>
      <c r="Q39" s="4">
        <v>25</v>
      </c>
      <c r="R39" s="4">
        <v>31</v>
      </c>
      <c r="S39" s="4">
        <v>22</v>
      </c>
      <c r="T39" s="4">
        <v>25</v>
      </c>
      <c r="U39" s="4">
        <v>21</v>
      </c>
    </row>
    <row r="40" spans="3:21" ht="13.5">
      <c r="C40" s="14" t="s">
        <v>85</v>
      </c>
      <c r="E40" s="4">
        <f t="shared" si="1"/>
        <v>187.21428571428572</v>
      </c>
      <c r="F40" s="20"/>
      <c r="H40" s="4">
        <v>157</v>
      </c>
      <c r="I40" s="4">
        <v>164</v>
      </c>
      <c r="J40" s="4">
        <v>182</v>
      </c>
      <c r="K40" s="4">
        <v>179</v>
      </c>
      <c r="L40" s="4">
        <v>137</v>
      </c>
      <c r="M40" s="4">
        <v>201</v>
      </c>
      <c r="N40" s="4">
        <v>202</v>
      </c>
      <c r="O40" s="4">
        <v>181</v>
      </c>
      <c r="P40" s="4">
        <v>217</v>
      </c>
      <c r="Q40" s="4">
        <v>220</v>
      </c>
      <c r="R40" s="4">
        <v>189</v>
      </c>
      <c r="S40" s="4">
        <v>192</v>
      </c>
      <c r="T40" s="4">
        <v>195</v>
      </c>
      <c r="U40" s="4">
        <v>205</v>
      </c>
    </row>
    <row r="41" spans="3:21" ht="13.5">
      <c r="C41" s="14" t="s">
        <v>86</v>
      </c>
      <c r="E41" s="4">
        <f t="shared" si="1"/>
        <v>40.5</v>
      </c>
      <c r="F41" s="20"/>
      <c r="H41" s="4">
        <v>34</v>
      </c>
      <c r="I41" s="4">
        <v>42</v>
      </c>
      <c r="J41" s="4">
        <v>50</v>
      </c>
      <c r="K41" s="4">
        <v>42</v>
      </c>
      <c r="L41" s="4">
        <v>35</v>
      </c>
      <c r="M41" s="4">
        <v>46</v>
      </c>
      <c r="N41" s="4">
        <v>42</v>
      </c>
      <c r="O41" s="4">
        <v>39</v>
      </c>
      <c r="P41" s="4">
        <v>41</v>
      </c>
      <c r="Q41" s="4">
        <v>37</v>
      </c>
      <c r="R41" s="4">
        <v>48</v>
      </c>
      <c r="S41" s="4">
        <v>34</v>
      </c>
      <c r="T41" s="4">
        <v>30</v>
      </c>
      <c r="U41" s="4">
        <v>47</v>
      </c>
    </row>
    <row r="42" spans="3:21" ht="13.5">
      <c r="C42" s="14" t="s">
        <v>87</v>
      </c>
      <c r="E42" s="4">
        <f t="shared" si="1"/>
        <v>155.5</v>
      </c>
      <c r="F42" s="20"/>
      <c r="H42" s="4">
        <v>127</v>
      </c>
      <c r="I42" s="4">
        <v>140</v>
      </c>
      <c r="J42" s="4">
        <v>156</v>
      </c>
      <c r="K42" s="4">
        <v>139</v>
      </c>
      <c r="L42" s="4">
        <v>117</v>
      </c>
      <c r="M42" s="4">
        <v>169</v>
      </c>
      <c r="N42" s="4">
        <v>168</v>
      </c>
      <c r="O42" s="4">
        <v>159</v>
      </c>
      <c r="P42" s="4">
        <v>180</v>
      </c>
      <c r="Q42" s="4">
        <v>177</v>
      </c>
      <c r="R42" s="4">
        <v>169</v>
      </c>
      <c r="S42" s="4">
        <v>159</v>
      </c>
      <c r="T42" s="4">
        <v>154</v>
      </c>
      <c r="U42" s="4">
        <v>163</v>
      </c>
    </row>
    <row r="43" spans="3:21" ht="13.5">
      <c r="C43" s="14" t="s">
        <v>88</v>
      </c>
      <c r="E43" s="4">
        <f t="shared" si="1"/>
        <v>711.0714285714286</v>
      </c>
      <c r="F43" s="20"/>
      <c r="H43" s="4">
        <v>722</v>
      </c>
      <c r="I43" s="4">
        <v>667</v>
      </c>
      <c r="J43" s="4">
        <v>639</v>
      </c>
      <c r="K43" s="4">
        <v>766</v>
      </c>
      <c r="L43" s="4">
        <v>645</v>
      </c>
      <c r="M43" s="4">
        <v>829</v>
      </c>
      <c r="N43" s="4">
        <v>613</v>
      </c>
      <c r="O43" s="4">
        <v>824</v>
      </c>
      <c r="P43" s="4">
        <v>787</v>
      </c>
      <c r="Q43" s="4">
        <v>794</v>
      </c>
      <c r="R43" s="4">
        <v>729</v>
      </c>
      <c r="S43" s="4">
        <v>636</v>
      </c>
      <c r="T43" s="4">
        <v>667</v>
      </c>
      <c r="U43" s="4">
        <v>637</v>
      </c>
    </row>
    <row r="44" spans="3:21" ht="13.5">
      <c r="C44" s="14" t="s">
        <v>89</v>
      </c>
      <c r="E44" s="4">
        <f t="shared" si="1"/>
        <v>9.142857142857142</v>
      </c>
      <c r="F44" s="20"/>
      <c r="H44" s="4">
        <v>3</v>
      </c>
      <c r="I44" s="4">
        <v>12</v>
      </c>
      <c r="J44" s="4">
        <v>10</v>
      </c>
      <c r="K44" s="4">
        <v>9</v>
      </c>
      <c r="L44" s="4">
        <v>8</v>
      </c>
      <c r="M44" s="4">
        <v>6</v>
      </c>
      <c r="N44" s="4">
        <v>8</v>
      </c>
      <c r="O44" s="4">
        <v>13</v>
      </c>
      <c r="P44" s="4">
        <v>13</v>
      </c>
      <c r="Q44" s="4">
        <v>7</v>
      </c>
      <c r="R44" s="4">
        <v>10</v>
      </c>
      <c r="S44" s="4">
        <v>10</v>
      </c>
      <c r="T44" s="4">
        <v>8</v>
      </c>
      <c r="U44" s="4">
        <v>11</v>
      </c>
    </row>
    <row r="45" spans="3:21" ht="13.5">
      <c r="C45" s="14" t="s">
        <v>90</v>
      </c>
      <c r="E45" s="4">
        <f t="shared" si="1"/>
        <v>1.2142857142857142</v>
      </c>
      <c r="F45" s="20"/>
      <c r="H45" s="4">
        <v>0</v>
      </c>
      <c r="I45" s="4">
        <v>1</v>
      </c>
      <c r="J45" s="4">
        <v>0</v>
      </c>
      <c r="K45" s="4">
        <v>2</v>
      </c>
      <c r="L45" s="4">
        <v>3</v>
      </c>
      <c r="M45" s="4">
        <v>1</v>
      </c>
      <c r="N45" s="4">
        <v>3</v>
      </c>
      <c r="O45" s="4">
        <v>2</v>
      </c>
      <c r="P45" s="4">
        <v>1</v>
      </c>
      <c r="Q45" s="4">
        <v>0</v>
      </c>
      <c r="R45" s="4">
        <v>1</v>
      </c>
      <c r="S45" s="4">
        <v>0</v>
      </c>
      <c r="T45" s="4">
        <v>2</v>
      </c>
      <c r="U45" s="4">
        <v>1</v>
      </c>
    </row>
    <row r="46" spans="3:21" ht="13.5">
      <c r="C46" s="14" t="s">
        <v>203</v>
      </c>
      <c r="E46" s="4">
        <f t="shared" si="1"/>
        <v>0.6428571428571429</v>
      </c>
      <c r="F46" s="20"/>
      <c r="H46" s="4">
        <v>0</v>
      </c>
      <c r="I46" s="4">
        <v>1</v>
      </c>
      <c r="J46" s="4">
        <v>1</v>
      </c>
      <c r="K46" s="4">
        <v>1</v>
      </c>
      <c r="L46" s="4">
        <v>0</v>
      </c>
      <c r="M46" s="4">
        <v>3</v>
      </c>
      <c r="N46" s="4">
        <v>0</v>
      </c>
      <c r="O46" s="4">
        <v>2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</row>
    <row r="47" spans="3:21" ht="13.5">
      <c r="C47" s="14" t="s">
        <v>205</v>
      </c>
      <c r="E47" s="4">
        <f t="shared" si="1"/>
        <v>0</v>
      </c>
      <c r="F47" s="20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3:21" ht="13.5">
      <c r="C48" s="14" t="s">
        <v>457</v>
      </c>
      <c r="E48" s="4">
        <f t="shared" si="1"/>
        <v>5.611597132218314</v>
      </c>
      <c r="F48" s="20"/>
      <c r="H48" s="4">
        <v>5.87979797979798</v>
      </c>
      <c r="I48" s="4">
        <v>5.402020202020202</v>
      </c>
      <c r="J48" s="4">
        <v>5.721717171717172</v>
      </c>
      <c r="K48" s="4">
        <v>5.607070707070707</v>
      </c>
      <c r="L48" s="4">
        <v>5.542929292929293</v>
      </c>
      <c r="M48" s="4">
        <v>5.547474747474747</v>
      </c>
      <c r="N48" s="4">
        <v>5.898484848484848</v>
      </c>
      <c r="O48" s="4">
        <v>5.9787878787878785</v>
      </c>
      <c r="P48" s="4">
        <v>5.483333333333333</v>
      </c>
      <c r="Q48" s="4">
        <v>5.315151515151515</v>
      </c>
      <c r="R48" s="4">
        <v>5.9</v>
      </c>
      <c r="S48" s="4">
        <v>5.372727272727273</v>
      </c>
      <c r="T48" s="4">
        <v>5.383333333333334</v>
      </c>
      <c r="U48" s="4">
        <v>5.529531568228106</v>
      </c>
    </row>
    <row r="49" spans="3:21" ht="13.5">
      <c r="C49" s="14" t="s">
        <v>458</v>
      </c>
      <c r="E49" s="4">
        <f t="shared" si="1"/>
        <v>5.586901634773819</v>
      </c>
      <c r="F49" s="20"/>
      <c r="H49" s="4">
        <v>5.883495145631068</v>
      </c>
      <c r="I49" s="4">
        <v>5.386214442013129</v>
      </c>
      <c r="J49" s="4">
        <v>5.725027442371021</v>
      </c>
      <c r="K49" s="4">
        <v>5.578919491525424</v>
      </c>
      <c r="L49" s="4">
        <v>5.54696132596685</v>
      </c>
      <c r="M49" s="4">
        <v>5.5</v>
      </c>
      <c r="N49" s="4">
        <v>5.878531073446328</v>
      </c>
      <c r="O49" s="4">
        <v>5.964477933261572</v>
      </c>
      <c r="P49" s="4">
        <v>5.487695749440716</v>
      </c>
      <c r="Q49" s="4">
        <v>5.267818574514039</v>
      </c>
      <c r="R49" s="4">
        <v>5.8200908059023835</v>
      </c>
      <c r="S49" s="4">
        <v>5.319078947368421</v>
      </c>
      <c r="T49" s="4">
        <v>5.346534653465347</v>
      </c>
      <c r="U49" s="4">
        <v>5.511777301927195</v>
      </c>
    </row>
    <row r="50" spans="3:21" ht="13.5">
      <c r="C50" s="14" t="s">
        <v>459</v>
      </c>
      <c r="E50" s="4">
        <f t="shared" si="1"/>
        <v>5.919361785674178</v>
      </c>
      <c r="F50" s="20"/>
      <c r="H50" s="4">
        <v>5.825396825396825</v>
      </c>
      <c r="I50" s="4">
        <v>5.592105263157895</v>
      </c>
      <c r="J50" s="4">
        <v>5.6835443037974684</v>
      </c>
      <c r="K50" s="4">
        <v>6.184782608695652</v>
      </c>
      <c r="L50" s="4">
        <v>5.5</v>
      </c>
      <c r="M50" s="4">
        <v>6.161971830985915</v>
      </c>
      <c r="N50" s="4">
        <v>6.066666666666666</v>
      </c>
      <c r="O50" s="4">
        <v>6.19672131147541</v>
      </c>
      <c r="P50" s="4">
        <v>5.442708333333333</v>
      </c>
      <c r="Q50" s="4">
        <v>6</v>
      </c>
      <c r="R50" s="4">
        <v>6.545871559633028</v>
      </c>
      <c r="S50" s="4">
        <v>6</v>
      </c>
      <c r="T50" s="4">
        <v>5.796296296296297</v>
      </c>
      <c r="U50" s="4">
        <v>5.875</v>
      </c>
    </row>
  </sheetData>
  <mergeCells count="1">
    <mergeCell ref="A1:C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57"/>
  </sheetPr>
  <dimension ref="A1:U50"/>
  <sheetViews>
    <sheetView workbookViewId="0" topLeftCell="A1">
      <pane xSplit="6" ySplit="2" topLeftCell="G3" activePane="bottomRight" state="frozen"/>
      <selection pane="topLeft" activeCell="M57" sqref="M57"/>
      <selection pane="topRight" activeCell="M57" sqref="M57"/>
      <selection pane="bottomLeft" activeCell="M57" sqref="M57"/>
      <selection pane="bottomRight" activeCell="U28" sqref="U28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3.75390625" style="0" customWidth="1"/>
    <col min="5" max="21" width="5.00390625" style="0" customWidth="1"/>
  </cols>
  <sheetData>
    <row r="1" spans="1:3" ht="19.5" thickBot="1">
      <c r="A1" s="103" t="s">
        <v>37</v>
      </c>
      <c r="B1" s="104"/>
      <c r="C1" s="105"/>
    </row>
    <row r="2" spans="7:21" ht="13.5">
      <c r="G2" t="s">
        <v>63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</row>
    <row r="3" ht="13.5">
      <c r="A3" s="9" t="s">
        <v>76</v>
      </c>
    </row>
    <row r="4" spans="1:21" ht="13.5">
      <c r="A4" s="9"/>
      <c r="C4" s="12" t="s">
        <v>93</v>
      </c>
      <c r="E4" s="4">
        <f>COUNTA(H4:U4)</f>
        <v>14</v>
      </c>
      <c r="H4" s="4" t="s">
        <v>100</v>
      </c>
      <c r="I4" s="4" t="s">
        <v>263</v>
      </c>
      <c r="J4" s="4" t="s">
        <v>245</v>
      </c>
      <c r="K4" s="4" t="s">
        <v>246</v>
      </c>
      <c r="L4" s="4" t="s">
        <v>261</v>
      </c>
      <c r="M4" s="4" t="s">
        <v>96</v>
      </c>
      <c r="N4" s="4" t="s">
        <v>262</v>
      </c>
      <c r="O4" s="4" t="s">
        <v>100</v>
      </c>
      <c r="P4" s="4" t="s">
        <v>263</v>
      </c>
      <c r="Q4" s="4" t="s">
        <v>245</v>
      </c>
      <c r="R4" s="4" t="s">
        <v>246</v>
      </c>
      <c r="S4" s="4" t="s">
        <v>261</v>
      </c>
      <c r="T4" s="4" t="s">
        <v>96</v>
      </c>
      <c r="U4" s="4" t="s">
        <v>262</v>
      </c>
    </row>
    <row r="5" spans="1:21" ht="13.5">
      <c r="A5" s="9"/>
      <c r="C5" s="12" t="s">
        <v>239</v>
      </c>
      <c r="H5" s="4" t="s">
        <v>249</v>
      </c>
      <c r="I5" s="4" t="s">
        <v>250</v>
      </c>
      <c r="J5" s="4" t="s">
        <v>249</v>
      </c>
      <c r="K5" s="4" t="s">
        <v>250</v>
      </c>
      <c r="L5" s="4" t="s">
        <v>249</v>
      </c>
      <c r="M5" s="4" t="s">
        <v>249</v>
      </c>
      <c r="N5" s="4" t="s">
        <v>250</v>
      </c>
      <c r="O5" s="4" t="s">
        <v>250</v>
      </c>
      <c r="P5" s="4" t="s">
        <v>249</v>
      </c>
      <c r="Q5" s="4" t="s">
        <v>250</v>
      </c>
      <c r="R5" s="4" t="s">
        <v>249</v>
      </c>
      <c r="S5" s="4" t="s">
        <v>250</v>
      </c>
      <c r="T5" s="4" t="s">
        <v>250</v>
      </c>
      <c r="U5" s="4" t="s">
        <v>249</v>
      </c>
    </row>
    <row r="6" spans="1:21" ht="13.5">
      <c r="A6" s="9"/>
      <c r="C6" s="13" t="s">
        <v>331</v>
      </c>
      <c r="E6" s="4">
        <f>COUNTIF(H6:U6,"○")*3+COUNTIF(H6:U6,"△")</f>
        <v>11</v>
      </c>
      <c r="H6" s="4" t="s">
        <v>333</v>
      </c>
      <c r="I6" s="4" t="s">
        <v>334</v>
      </c>
      <c r="J6" s="4" t="s">
        <v>333</v>
      </c>
      <c r="K6" s="4" t="s">
        <v>334</v>
      </c>
      <c r="L6" s="4" t="s">
        <v>333</v>
      </c>
      <c r="M6" s="4" t="s">
        <v>334</v>
      </c>
      <c r="N6" s="4" t="s">
        <v>385</v>
      </c>
      <c r="O6" s="4" t="s">
        <v>384</v>
      </c>
      <c r="P6" s="4" t="s">
        <v>409</v>
      </c>
      <c r="Q6" s="4" t="s">
        <v>385</v>
      </c>
      <c r="R6" s="4" t="s">
        <v>409</v>
      </c>
      <c r="S6" s="4" t="s">
        <v>385</v>
      </c>
      <c r="T6" s="4" t="s">
        <v>385</v>
      </c>
      <c r="U6" s="4" t="s">
        <v>384</v>
      </c>
    </row>
    <row r="7" spans="3:21" ht="13.5">
      <c r="C7" s="13" t="s">
        <v>67</v>
      </c>
      <c r="E7" s="4">
        <f>SUM(H7:U7)</f>
        <v>11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1</v>
      </c>
      <c r="N7" s="4">
        <v>0</v>
      </c>
      <c r="O7" s="4">
        <v>3</v>
      </c>
      <c r="P7" s="4">
        <v>1</v>
      </c>
      <c r="Q7" s="4">
        <v>1</v>
      </c>
      <c r="R7" s="4">
        <v>1</v>
      </c>
      <c r="S7" s="4">
        <v>1</v>
      </c>
      <c r="T7" s="4">
        <v>0</v>
      </c>
      <c r="U7" s="4">
        <v>2</v>
      </c>
    </row>
    <row r="8" spans="3:21" ht="13.5">
      <c r="C8" s="13" t="s">
        <v>68</v>
      </c>
      <c r="E8" s="4">
        <f>SUM(H8:U8)</f>
        <v>20</v>
      </c>
      <c r="H8" s="4">
        <v>0</v>
      </c>
      <c r="I8" s="4">
        <v>2</v>
      </c>
      <c r="J8" s="4">
        <v>0</v>
      </c>
      <c r="K8" s="4">
        <v>3</v>
      </c>
      <c r="L8" s="4">
        <v>1</v>
      </c>
      <c r="M8" s="4">
        <v>2</v>
      </c>
      <c r="N8" s="4">
        <v>1</v>
      </c>
      <c r="O8" s="4">
        <v>1</v>
      </c>
      <c r="P8" s="4">
        <v>1</v>
      </c>
      <c r="Q8" s="4">
        <v>2</v>
      </c>
      <c r="R8" s="4">
        <v>1</v>
      </c>
      <c r="S8" s="4">
        <v>3</v>
      </c>
      <c r="T8" s="4">
        <v>3</v>
      </c>
      <c r="U8" s="4">
        <v>0</v>
      </c>
    </row>
    <row r="10" ht="13.5">
      <c r="B10" s="9" t="s">
        <v>74</v>
      </c>
    </row>
    <row r="11" spans="3:21" ht="13.5">
      <c r="C11" s="7" t="s">
        <v>77</v>
      </c>
      <c r="E11" s="4">
        <f>AVERAGE(H11:U11)</f>
        <v>10.5</v>
      </c>
      <c r="F11" s="20"/>
      <c r="H11" s="4">
        <v>11</v>
      </c>
      <c r="I11" s="4">
        <v>11</v>
      </c>
      <c r="J11" s="4">
        <v>5</v>
      </c>
      <c r="K11" s="4">
        <v>3</v>
      </c>
      <c r="L11" s="4">
        <v>6</v>
      </c>
      <c r="M11" s="4">
        <v>15</v>
      </c>
      <c r="N11" s="4">
        <v>8</v>
      </c>
      <c r="O11" s="4">
        <v>15</v>
      </c>
      <c r="P11" s="4">
        <v>16</v>
      </c>
      <c r="Q11" s="4">
        <v>13</v>
      </c>
      <c r="R11" s="4">
        <v>11</v>
      </c>
      <c r="S11" s="4">
        <v>5</v>
      </c>
      <c r="T11" s="4">
        <v>11</v>
      </c>
      <c r="U11" s="4">
        <v>17</v>
      </c>
    </row>
    <row r="12" spans="3:21" ht="13.5">
      <c r="C12" s="7" t="s">
        <v>78</v>
      </c>
      <c r="E12" s="4">
        <f aca="true" t="shared" si="0" ref="E12:E29">AVERAGE(H12:U12)</f>
        <v>3.642857142857143</v>
      </c>
      <c r="F12" s="20"/>
      <c r="H12" s="4">
        <v>3</v>
      </c>
      <c r="I12" s="4">
        <v>6</v>
      </c>
      <c r="J12" s="4">
        <v>2</v>
      </c>
      <c r="K12" s="4">
        <v>1</v>
      </c>
      <c r="L12" s="4">
        <v>1</v>
      </c>
      <c r="M12" s="4">
        <v>3</v>
      </c>
      <c r="N12" s="4">
        <v>1</v>
      </c>
      <c r="O12" s="4">
        <v>7</v>
      </c>
      <c r="P12" s="4">
        <v>6</v>
      </c>
      <c r="Q12" s="4">
        <v>6</v>
      </c>
      <c r="R12" s="4">
        <v>3</v>
      </c>
      <c r="S12" s="4">
        <v>2</v>
      </c>
      <c r="T12" s="4">
        <v>2</v>
      </c>
      <c r="U12" s="4">
        <v>8</v>
      </c>
    </row>
    <row r="13" spans="3:21" ht="13.5">
      <c r="C13" s="7" t="s">
        <v>79</v>
      </c>
      <c r="E13" s="4">
        <f t="shared" si="0"/>
        <v>0.07142857142857142</v>
      </c>
      <c r="F13" s="20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3:21" ht="13.5">
      <c r="C14" s="7" t="s">
        <v>80</v>
      </c>
      <c r="E14" s="4">
        <f t="shared" si="0"/>
        <v>10.5</v>
      </c>
      <c r="F14" s="20"/>
      <c r="H14" s="4">
        <v>13</v>
      </c>
      <c r="I14" s="4">
        <v>12</v>
      </c>
      <c r="J14" s="4">
        <v>5</v>
      </c>
      <c r="K14" s="4">
        <v>11</v>
      </c>
      <c r="L14" s="4">
        <v>12</v>
      </c>
      <c r="M14" s="4">
        <v>6</v>
      </c>
      <c r="N14" s="4">
        <v>7</v>
      </c>
      <c r="O14" s="4">
        <v>6</v>
      </c>
      <c r="P14" s="4">
        <v>15</v>
      </c>
      <c r="Q14" s="4">
        <v>8</v>
      </c>
      <c r="R14" s="4">
        <v>11</v>
      </c>
      <c r="S14" s="4">
        <v>12</v>
      </c>
      <c r="T14" s="4">
        <v>13</v>
      </c>
      <c r="U14" s="4">
        <v>16</v>
      </c>
    </row>
    <row r="15" spans="3:21" ht="13.5">
      <c r="C15" s="7" t="s">
        <v>81</v>
      </c>
      <c r="E15" s="4">
        <f t="shared" si="0"/>
        <v>1.3571428571428572</v>
      </c>
      <c r="F15" s="20"/>
      <c r="H15" s="4">
        <v>2</v>
      </c>
      <c r="I15" s="4">
        <v>1</v>
      </c>
      <c r="J15" s="4">
        <v>0</v>
      </c>
      <c r="K15" s="4">
        <v>0</v>
      </c>
      <c r="L15" s="4">
        <v>2</v>
      </c>
      <c r="M15" s="4">
        <v>0</v>
      </c>
      <c r="N15" s="4">
        <v>0</v>
      </c>
      <c r="O15" s="4">
        <v>5</v>
      </c>
      <c r="P15" s="4">
        <v>0</v>
      </c>
      <c r="Q15" s="4">
        <v>2</v>
      </c>
      <c r="R15" s="4">
        <v>1</v>
      </c>
      <c r="S15" s="4">
        <v>1</v>
      </c>
      <c r="T15" s="4">
        <v>0</v>
      </c>
      <c r="U15" s="4">
        <v>5</v>
      </c>
    </row>
    <row r="16" spans="3:21" ht="13.5">
      <c r="C16" s="7" t="s">
        <v>82</v>
      </c>
      <c r="E16" s="4">
        <f t="shared" si="0"/>
        <v>321.5</v>
      </c>
      <c r="F16" s="20"/>
      <c r="H16" s="4">
        <v>294</v>
      </c>
      <c r="I16" s="4">
        <v>340</v>
      </c>
      <c r="J16" s="4">
        <v>280</v>
      </c>
      <c r="K16" s="4">
        <v>308</v>
      </c>
      <c r="L16" s="4">
        <v>329</v>
      </c>
      <c r="M16" s="4">
        <v>369</v>
      </c>
      <c r="N16" s="4">
        <v>313</v>
      </c>
      <c r="O16" s="4">
        <v>324</v>
      </c>
      <c r="P16" s="4">
        <v>326</v>
      </c>
      <c r="Q16" s="4">
        <v>311</v>
      </c>
      <c r="R16" s="4">
        <v>313</v>
      </c>
      <c r="S16" s="4">
        <v>333</v>
      </c>
      <c r="T16" s="4">
        <v>324</v>
      </c>
      <c r="U16" s="4">
        <v>337</v>
      </c>
    </row>
    <row r="17" spans="3:21" ht="13.5">
      <c r="C17" s="7" t="s">
        <v>83</v>
      </c>
      <c r="E17" s="4">
        <f t="shared" si="0"/>
        <v>187</v>
      </c>
      <c r="F17" s="20"/>
      <c r="H17" s="4">
        <v>165</v>
      </c>
      <c r="I17" s="4">
        <v>202</v>
      </c>
      <c r="J17" s="4">
        <v>173</v>
      </c>
      <c r="K17" s="4">
        <v>159</v>
      </c>
      <c r="L17" s="4">
        <v>181</v>
      </c>
      <c r="M17" s="4">
        <v>233</v>
      </c>
      <c r="N17" s="4">
        <v>174</v>
      </c>
      <c r="O17" s="4">
        <v>198</v>
      </c>
      <c r="P17" s="4">
        <v>183</v>
      </c>
      <c r="Q17" s="4">
        <v>186</v>
      </c>
      <c r="R17" s="4">
        <v>176</v>
      </c>
      <c r="S17" s="4">
        <v>178</v>
      </c>
      <c r="T17" s="4">
        <v>196</v>
      </c>
      <c r="U17" s="4">
        <v>214</v>
      </c>
    </row>
    <row r="18" spans="3:21" ht="13.5">
      <c r="C18" s="7" t="s">
        <v>84</v>
      </c>
      <c r="E18" s="4">
        <f t="shared" si="0"/>
        <v>26.642857142857142</v>
      </c>
      <c r="F18" s="20"/>
      <c r="H18" s="4">
        <v>45</v>
      </c>
      <c r="I18" s="4">
        <v>28</v>
      </c>
      <c r="J18" s="4">
        <v>30</v>
      </c>
      <c r="K18" s="4">
        <v>19</v>
      </c>
      <c r="L18" s="4">
        <v>16</v>
      </c>
      <c r="M18" s="4">
        <v>36</v>
      </c>
      <c r="N18" s="4">
        <v>16</v>
      </c>
      <c r="O18" s="4">
        <v>41</v>
      </c>
      <c r="P18" s="4">
        <v>29</v>
      </c>
      <c r="Q18" s="4">
        <v>29</v>
      </c>
      <c r="R18" s="4">
        <v>24</v>
      </c>
      <c r="S18" s="4">
        <v>13</v>
      </c>
      <c r="T18" s="4">
        <v>20</v>
      </c>
      <c r="U18" s="4">
        <v>27</v>
      </c>
    </row>
    <row r="19" spans="3:21" ht="13.5">
      <c r="C19" s="7" t="s">
        <v>85</v>
      </c>
      <c r="E19" s="4">
        <f t="shared" si="0"/>
        <v>179.42857142857142</v>
      </c>
      <c r="F19" s="20"/>
      <c r="H19" s="4">
        <v>157</v>
      </c>
      <c r="I19" s="4">
        <v>195</v>
      </c>
      <c r="J19" s="4">
        <v>164</v>
      </c>
      <c r="K19" s="4">
        <v>154</v>
      </c>
      <c r="L19" s="4">
        <v>174</v>
      </c>
      <c r="M19" s="4">
        <v>229</v>
      </c>
      <c r="N19" s="4">
        <v>170</v>
      </c>
      <c r="O19" s="4">
        <v>181</v>
      </c>
      <c r="P19" s="4">
        <v>175</v>
      </c>
      <c r="Q19" s="4">
        <v>178</v>
      </c>
      <c r="R19" s="4">
        <v>170</v>
      </c>
      <c r="S19" s="4">
        <v>173</v>
      </c>
      <c r="T19" s="4">
        <v>188</v>
      </c>
      <c r="U19" s="4">
        <v>204</v>
      </c>
    </row>
    <row r="20" spans="3:21" ht="13.5">
      <c r="C20" s="7" t="s">
        <v>86</v>
      </c>
      <c r="E20" s="4">
        <f t="shared" si="0"/>
        <v>39.57142857142857</v>
      </c>
      <c r="F20" s="20"/>
      <c r="H20" s="4">
        <v>34</v>
      </c>
      <c r="I20" s="4">
        <v>35</v>
      </c>
      <c r="J20" s="4">
        <v>27</v>
      </c>
      <c r="K20" s="4">
        <v>44</v>
      </c>
      <c r="L20" s="4">
        <v>49</v>
      </c>
      <c r="M20" s="4">
        <v>40</v>
      </c>
      <c r="N20" s="4">
        <v>49</v>
      </c>
      <c r="O20" s="4">
        <v>39</v>
      </c>
      <c r="P20" s="4">
        <v>39</v>
      </c>
      <c r="Q20" s="4">
        <v>37</v>
      </c>
      <c r="R20" s="4">
        <v>50</v>
      </c>
      <c r="S20" s="4">
        <v>33</v>
      </c>
      <c r="T20" s="4">
        <v>45</v>
      </c>
      <c r="U20" s="4">
        <v>33</v>
      </c>
    </row>
    <row r="21" spans="3:21" ht="13.5">
      <c r="C21" s="7" t="s">
        <v>87</v>
      </c>
      <c r="E21" s="4">
        <f t="shared" si="0"/>
        <v>151.78571428571428</v>
      </c>
      <c r="F21" s="20"/>
      <c r="H21" s="4">
        <v>127</v>
      </c>
      <c r="I21" s="4">
        <v>152</v>
      </c>
      <c r="J21" s="4">
        <v>151</v>
      </c>
      <c r="K21" s="4">
        <v>120</v>
      </c>
      <c r="L21" s="4">
        <v>159</v>
      </c>
      <c r="M21" s="4">
        <v>182</v>
      </c>
      <c r="N21" s="4">
        <v>150</v>
      </c>
      <c r="O21" s="4">
        <v>159</v>
      </c>
      <c r="P21" s="4">
        <v>153</v>
      </c>
      <c r="Q21" s="4">
        <v>144</v>
      </c>
      <c r="R21" s="4">
        <v>150</v>
      </c>
      <c r="S21" s="4">
        <v>143</v>
      </c>
      <c r="T21" s="4">
        <v>154</v>
      </c>
      <c r="U21" s="4">
        <v>181</v>
      </c>
    </row>
    <row r="22" spans="3:21" ht="13.5">
      <c r="C22" s="7" t="s">
        <v>88</v>
      </c>
      <c r="E22" s="4">
        <f t="shared" si="0"/>
        <v>768.5</v>
      </c>
      <c r="F22" s="20"/>
      <c r="H22" s="4">
        <v>722</v>
      </c>
      <c r="I22" s="4">
        <v>942</v>
      </c>
      <c r="J22" s="4">
        <v>752</v>
      </c>
      <c r="K22" s="4">
        <v>495</v>
      </c>
      <c r="L22" s="4">
        <v>670</v>
      </c>
      <c r="M22" s="4">
        <v>923</v>
      </c>
      <c r="N22" s="4">
        <v>815</v>
      </c>
      <c r="O22" s="4">
        <v>824</v>
      </c>
      <c r="P22" s="4">
        <v>734</v>
      </c>
      <c r="Q22" s="4">
        <v>755</v>
      </c>
      <c r="R22" s="4">
        <v>860</v>
      </c>
      <c r="S22" s="4">
        <v>590</v>
      </c>
      <c r="T22" s="4">
        <v>836</v>
      </c>
      <c r="U22" s="4">
        <v>841</v>
      </c>
    </row>
    <row r="23" spans="3:21" ht="13.5">
      <c r="C23" s="7" t="s">
        <v>89</v>
      </c>
      <c r="E23" s="4">
        <f t="shared" si="0"/>
        <v>9.785714285714286</v>
      </c>
      <c r="F23" s="20"/>
      <c r="H23" s="4">
        <v>3</v>
      </c>
      <c r="I23" s="4">
        <v>9</v>
      </c>
      <c r="J23" s="4">
        <v>14</v>
      </c>
      <c r="K23" s="4">
        <v>12</v>
      </c>
      <c r="L23" s="4">
        <v>10</v>
      </c>
      <c r="M23" s="4">
        <v>13</v>
      </c>
      <c r="N23" s="4">
        <v>10</v>
      </c>
      <c r="O23" s="4">
        <v>13</v>
      </c>
      <c r="P23" s="4">
        <v>10</v>
      </c>
      <c r="Q23" s="4">
        <v>10</v>
      </c>
      <c r="R23" s="4">
        <v>5</v>
      </c>
      <c r="S23" s="4">
        <v>8</v>
      </c>
      <c r="T23" s="4">
        <v>12</v>
      </c>
      <c r="U23" s="4">
        <v>8</v>
      </c>
    </row>
    <row r="24" spans="3:21" ht="13.5">
      <c r="C24" s="7" t="s">
        <v>90</v>
      </c>
      <c r="E24" s="4">
        <f t="shared" si="0"/>
        <v>0.7142857142857143</v>
      </c>
      <c r="F24" s="20"/>
      <c r="H24" s="4">
        <v>0</v>
      </c>
      <c r="I24" s="4">
        <v>3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2</v>
      </c>
      <c r="P24" s="4">
        <v>1</v>
      </c>
      <c r="Q24" s="4">
        <v>1</v>
      </c>
      <c r="R24" s="4">
        <v>0</v>
      </c>
      <c r="S24" s="4">
        <v>0</v>
      </c>
      <c r="T24" s="4">
        <v>2</v>
      </c>
      <c r="U24" s="4">
        <v>0</v>
      </c>
    </row>
    <row r="25" spans="3:21" ht="13.5">
      <c r="C25" s="7" t="s">
        <v>203</v>
      </c>
      <c r="E25" s="4">
        <f t="shared" si="0"/>
        <v>0.5714285714285714</v>
      </c>
      <c r="F25" s="20"/>
      <c r="H25" s="4">
        <v>0</v>
      </c>
      <c r="I25" s="4">
        <v>2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2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</row>
    <row r="26" spans="3:21" ht="13.5">
      <c r="C26" s="7" t="s">
        <v>205</v>
      </c>
      <c r="E26" s="4">
        <f t="shared" si="0"/>
        <v>0.07142857142857142</v>
      </c>
      <c r="F26" s="20"/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3:21" ht="13.5">
      <c r="C27" s="7" t="s">
        <v>457</v>
      </c>
      <c r="E27" s="4">
        <f t="shared" si="0"/>
        <v>5.727266754187835</v>
      </c>
      <c r="F27" s="20"/>
      <c r="H27" s="4">
        <v>5.87979797979798</v>
      </c>
      <c r="I27" s="4">
        <v>5.666321243523316</v>
      </c>
      <c r="J27" s="4">
        <v>5.734848484848484</v>
      </c>
      <c r="K27" s="4">
        <v>5.454545454545454</v>
      </c>
      <c r="L27" s="4">
        <v>5.557070707070707</v>
      </c>
      <c r="M27" s="4">
        <v>5.8373737373737375</v>
      </c>
      <c r="N27" s="4">
        <v>5.5025432349949135</v>
      </c>
      <c r="O27" s="4">
        <v>5.9787878787878785</v>
      </c>
      <c r="P27" s="4">
        <v>5.728282828282828</v>
      </c>
      <c r="Q27" s="4">
        <v>5.73989898989899</v>
      </c>
      <c r="R27" s="4">
        <v>5.797979797979798</v>
      </c>
      <c r="S27" s="4">
        <v>5.623232323232323</v>
      </c>
      <c r="T27" s="4">
        <v>5.552525252525252</v>
      </c>
      <c r="U27" s="4">
        <v>6.128526645768025</v>
      </c>
    </row>
    <row r="28" spans="3:21" ht="13.5">
      <c r="C28" s="7" t="s">
        <v>458</v>
      </c>
      <c r="E28" s="4">
        <f t="shared" si="0"/>
        <v>5.718775812056848</v>
      </c>
      <c r="F28" s="20"/>
      <c r="H28" s="4">
        <v>5.883495145631068</v>
      </c>
      <c r="I28" s="4">
        <v>5.656526548672566</v>
      </c>
      <c r="J28" s="4">
        <v>5.741693461950697</v>
      </c>
      <c r="K28" s="4">
        <v>5.437980241492865</v>
      </c>
      <c r="L28" s="4">
        <v>5.534006376195537</v>
      </c>
      <c r="M28" s="4">
        <v>5.783783783783784</v>
      </c>
      <c r="N28" s="4">
        <v>5.527906976744186</v>
      </c>
      <c r="O28" s="4">
        <v>5.964477933261572</v>
      </c>
      <c r="P28" s="4">
        <v>5.74971558589306</v>
      </c>
      <c r="Q28" s="4">
        <v>5.774285714285714</v>
      </c>
      <c r="R28" s="4">
        <v>5.822508398656215</v>
      </c>
      <c r="S28" s="4">
        <v>5.59719222462203</v>
      </c>
      <c r="T28" s="4">
        <v>5.460762331838565</v>
      </c>
      <c r="U28" s="4">
        <v>6.128526645768025</v>
      </c>
    </row>
    <row r="29" spans="3:21" ht="13.5">
      <c r="C29" s="7" t="s">
        <v>459</v>
      </c>
      <c r="E29" s="4">
        <f t="shared" si="0"/>
        <v>5.847993301165849</v>
      </c>
      <c r="F29" s="20"/>
      <c r="H29" s="4">
        <v>5.825396825396825</v>
      </c>
      <c r="I29" s="4">
        <v>5.811475409836065</v>
      </c>
      <c r="J29" s="4">
        <v>5.62280701754386</v>
      </c>
      <c r="K29" s="4">
        <v>5.6455696202531644</v>
      </c>
      <c r="L29" s="4">
        <v>6</v>
      </c>
      <c r="M29" s="4">
        <v>6.6</v>
      </c>
      <c r="N29" s="4">
        <v>5.32520325203252</v>
      </c>
      <c r="O29" s="4">
        <v>6.19672131147541</v>
      </c>
      <c r="P29" s="4">
        <v>5.558558558558558</v>
      </c>
      <c r="Q29" s="4">
        <v>5.478260869565218</v>
      </c>
      <c r="R29" s="4">
        <v>5.572164948453608</v>
      </c>
      <c r="S29" s="4">
        <v>6</v>
      </c>
      <c r="T29" s="4">
        <v>6.387755102040816</v>
      </c>
      <c r="U29" s="4"/>
    </row>
    <row r="31" ht="13.5">
      <c r="B31" s="9" t="s">
        <v>75</v>
      </c>
    </row>
    <row r="32" spans="3:21" ht="13.5">
      <c r="C32" s="14" t="s">
        <v>77</v>
      </c>
      <c r="E32" s="4">
        <f aca="true" t="shared" si="1" ref="E32:E50">AVERAGE(H32:U32)</f>
        <v>11.071428571428571</v>
      </c>
      <c r="F32" s="20"/>
      <c r="H32" s="4">
        <v>12</v>
      </c>
      <c r="I32" s="4">
        <v>10</v>
      </c>
      <c r="J32" s="4">
        <v>11</v>
      </c>
      <c r="K32" s="4">
        <v>11</v>
      </c>
      <c r="L32" s="4">
        <v>13</v>
      </c>
      <c r="M32" s="4">
        <v>6</v>
      </c>
      <c r="N32" s="4">
        <v>8</v>
      </c>
      <c r="O32" s="4">
        <v>13</v>
      </c>
      <c r="P32" s="4">
        <v>9</v>
      </c>
      <c r="Q32" s="4">
        <v>10</v>
      </c>
      <c r="R32" s="4">
        <v>7</v>
      </c>
      <c r="S32" s="4">
        <v>23</v>
      </c>
      <c r="T32" s="4">
        <v>11</v>
      </c>
      <c r="U32" s="4">
        <v>11</v>
      </c>
    </row>
    <row r="33" spans="3:21" ht="13.5">
      <c r="C33" s="14" t="s">
        <v>78</v>
      </c>
      <c r="E33" s="4">
        <f t="shared" si="1"/>
        <v>5.571428571428571</v>
      </c>
      <c r="F33" s="20"/>
      <c r="H33" s="4">
        <v>6</v>
      </c>
      <c r="I33" s="4">
        <v>4</v>
      </c>
      <c r="J33" s="4">
        <v>2</v>
      </c>
      <c r="K33" s="4">
        <v>6</v>
      </c>
      <c r="L33" s="4">
        <v>8</v>
      </c>
      <c r="M33" s="4">
        <v>3</v>
      </c>
      <c r="N33" s="4">
        <v>4</v>
      </c>
      <c r="O33" s="4">
        <v>7</v>
      </c>
      <c r="P33" s="4">
        <v>6</v>
      </c>
      <c r="Q33" s="4">
        <v>7</v>
      </c>
      <c r="R33" s="4">
        <v>2</v>
      </c>
      <c r="S33" s="4">
        <v>12</v>
      </c>
      <c r="T33" s="4">
        <v>6</v>
      </c>
      <c r="U33" s="4">
        <v>5</v>
      </c>
    </row>
    <row r="34" spans="3:21" ht="13.5">
      <c r="C34" s="14" t="s">
        <v>79</v>
      </c>
      <c r="E34" s="4">
        <f t="shared" si="1"/>
        <v>0</v>
      </c>
      <c r="F34" s="20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3:21" ht="13.5">
      <c r="C35" s="14" t="s">
        <v>80</v>
      </c>
      <c r="E35" s="4">
        <f t="shared" si="1"/>
        <v>9.785714285714286</v>
      </c>
      <c r="F35" s="20"/>
      <c r="H35" s="4">
        <v>3</v>
      </c>
      <c r="I35" s="4">
        <v>9</v>
      </c>
      <c r="J35" s="4">
        <v>14</v>
      </c>
      <c r="K35" s="4">
        <v>12</v>
      </c>
      <c r="L35" s="4">
        <v>10</v>
      </c>
      <c r="M35" s="4">
        <v>13</v>
      </c>
      <c r="N35" s="4">
        <v>10</v>
      </c>
      <c r="O35" s="4">
        <v>13</v>
      </c>
      <c r="P35" s="4">
        <v>10</v>
      </c>
      <c r="Q35" s="4">
        <v>10</v>
      </c>
      <c r="R35" s="4">
        <v>5</v>
      </c>
      <c r="S35" s="4">
        <v>8</v>
      </c>
      <c r="T35" s="4">
        <v>12</v>
      </c>
      <c r="U35" s="4">
        <v>8</v>
      </c>
    </row>
    <row r="36" spans="3:21" ht="13.5">
      <c r="C36" s="14" t="s">
        <v>81</v>
      </c>
      <c r="E36" s="4">
        <f t="shared" si="1"/>
        <v>1.3571428571428572</v>
      </c>
      <c r="F36" s="20"/>
      <c r="H36" s="4">
        <v>4</v>
      </c>
      <c r="I36" s="4">
        <v>2</v>
      </c>
      <c r="J36" s="4">
        <v>1</v>
      </c>
      <c r="K36" s="4">
        <v>2</v>
      </c>
      <c r="L36" s="4">
        <v>1</v>
      </c>
      <c r="M36" s="4">
        <v>0</v>
      </c>
      <c r="N36" s="4">
        <v>0</v>
      </c>
      <c r="O36" s="4">
        <v>3</v>
      </c>
      <c r="P36" s="4">
        <v>0</v>
      </c>
      <c r="Q36" s="4">
        <v>1</v>
      </c>
      <c r="R36" s="4">
        <v>0</v>
      </c>
      <c r="S36" s="4">
        <v>3</v>
      </c>
      <c r="T36" s="4">
        <v>2</v>
      </c>
      <c r="U36" s="4">
        <v>0</v>
      </c>
    </row>
    <row r="37" spans="3:21" ht="13.5">
      <c r="C37" s="14" t="s">
        <v>82</v>
      </c>
      <c r="E37" s="4">
        <f t="shared" si="1"/>
        <v>327.2142857142857</v>
      </c>
      <c r="F37" s="20"/>
      <c r="H37" s="4">
        <v>311</v>
      </c>
      <c r="I37" s="4">
        <v>301</v>
      </c>
      <c r="J37" s="4">
        <v>355</v>
      </c>
      <c r="K37" s="4">
        <v>356</v>
      </c>
      <c r="L37" s="4">
        <v>354</v>
      </c>
      <c r="M37" s="4">
        <v>287</v>
      </c>
      <c r="N37" s="4">
        <v>337</v>
      </c>
      <c r="O37" s="4">
        <v>315</v>
      </c>
      <c r="P37" s="4">
        <v>329</v>
      </c>
      <c r="Q37" s="4">
        <v>331</v>
      </c>
      <c r="R37" s="4">
        <v>313</v>
      </c>
      <c r="S37" s="4">
        <v>355</v>
      </c>
      <c r="T37" s="4">
        <v>331</v>
      </c>
      <c r="U37" s="4">
        <v>306</v>
      </c>
    </row>
    <row r="38" spans="3:21" ht="13.5">
      <c r="C38" s="14" t="s">
        <v>83</v>
      </c>
      <c r="E38" s="4">
        <f t="shared" si="1"/>
        <v>192.85714285714286</v>
      </c>
      <c r="F38" s="20"/>
      <c r="H38" s="4">
        <v>182</v>
      </c>
      <c r="I38" s="4">
        <v>170</v>
      </c>
      <c r="J38" s="4">
        <v>235</v>
      </c>
      <c r="K38" s="4">
        <v>228</v>
      </c>
      <c r="L38" s="4">
        <v>213</v>
      </c>
      <c r="M38" s="4">
        <v>139</v>
      </c>
      <c r="N38" s="4">
        <v>210</v>
      </c>
      <c r="O38" s="4">
        <v>163</v>
      </c>
      <c r="P38" s="4">
        <v>195</v>
      </c>
      <c r="Q38" s="4">
        <v>192</v>
      </c>
      <c r="R38" s="4">
        <v>183</v>
      </c>
      <c r="S38" s="4">
        <v>219</v>
      </c>
      <c r="T38" s="4">
        <v>221</v>
      </c>
      <c r="U38" s="4">
        <v>150</v>
      </c>
    </row>
    <row r="39" spans="3:21" ht="13.5">
      <c r="C39" s="14" t="s">
        <v>84</v>
      </c>
      <c r="E39" s="4">
        <f t="shared" si="1"/>
        <v>26</v>
      </c>
      <c r="F39" s="20"/>
      <c r="H39" s="4">
        <v>25</v>
      </c>
      <c r="I39" s="4">
        <v>33</v>
      </c>
      <c r="J39" s="4">
        <v>15</v>
      </c>
      <c r="K39" s="4">
        <v>33</v>
      </c>
      <c r="L39" s="4">
        <v>35</v>
      </c>
      <c r="M39" s="4">
        <v>16</v>
      </c>
      <c r="N39" s="4">
        <v>17</v>
      </c>
      <c r="O39" s="4">
        <v>19</v>
      </c>
      <c r="P39" s="4">
        <v>28</v>
      </c>
      <c r="Q39" s="4">
        <v>25</v>
      </c>
      <c r="R39" s="4">
        <v>41</v>
      </c>
      <c r="S39" s="4">
        <v>18</v>
      </c>
      <c r="T39" s="4">
        <v>25</v>
      </c>
      <c r="U39" s="4">
        <v>34</v>
      </c>
    </row>
    <row r="40" spans="3:21" ht="13.5">
      <c r="C40" s="14" t="s">
        <v>85</v>
      </c>
      <c r="E40" s="4">
        <f t="shared" si="1"/>
        <v>185.92857142857142</v>
      </c>
      <c r="F40" s="20"/>
      <c r="H40" s="4">
        <v>174</v>
      </c>
      <c r="I40" s="4">
        <v>161</v>
      </c>
      <c r="J40" s="4">
        <v>230</v>
      </c>
      <c r="K40" s="4">
        <v>221</v>
      </c>
      <c r="L40" s="4">
        <v>206</v>
      </c>
      <c r="M40" s="4">
        <v>131</v>
      </c>
      <c r="N40" s="4">
        <v>208</v>
      </c>
      <c r="O40" s="4">
        <v>159</v>
      </c>
      <c r="P40" s="4">
        <v>186</v>
      </c>
      <c r="Q40" s="4">
        <v>187</v>
      </c>
      <c r="R40" s="4">
        <v>178</v>
      </c>
      <c r="S40" s="4">
        <v>210</v>
      </c>
      <c r="T40" s="4">
        <v>207</v>
      </c>
      <c r="U40" s="4">
        <v>145</v>
      </c>
    </row>
    <row r="41" spans="3:21" ht="13.5">
      <c r="C41" s="14" t="s">
        <v>86</v>
      </c>
      <c r="E41" s="4">
        <f t="shared" si="1"/>
        <v>39</v>
      </c>
      <c r="F41" s="20"/>
      <c r="H41" s="4">
        <v>38</v>
      </c>
      <c r="I41" s="4">
        <v>33</v>
      </c>
      <c r="J41" s="4">
        <v>30</v>
      </c>
      <c r="K41" s="4">
        <v>38</v>
      </c>
      <c r="L41" s="4">
        <v>43</v>
      </c>
      <c r="M41" s="4">
        <v>34</v>
      </c>
      <c r="N41" s="4">
        <v>31</v>
      </c>
      <c r="O41" s="4">
        <v>40</v>
      </c>
      <c r="P41" s="4">
        <v>41</v>
      </c>
      <c r="Q41" s="4">
        <v>45</v>
      </c>
      <c r="R41" s="4">
        <v>43</v>
      </c>
      <c r="S41" s="4">
        <v>40</v>
      </c>
      <c r="T41" s="4">
        <v>50</v>
      </c>
      <c r="U41" s="4">
        <v>40</v>
      </c>
    </row>
    <row r="42" spans="3:21" ht="13.5">
      <c r="C42" s="14" t="s">
        <v>87</v>
      </c>
      <c r="E42" s="4">
        <f t="shared" si="1"/>
        <v>154.92857142857142</v>
      </c>
      <c r="F42" s="20"/>
      <c r="H42" s="4">
        <v>143</v>
      </c>
      <c r="I42" s="4">
        <v>133</v>
      </c>
      <c r="J42" s="4">
        <v>192</v>
      </c>
      <c r="K42" s="4">
        <v>179</v>
      </c>
      <c r="L42" s="4">
        <v>171</v>
      </c>
      <c r="M42" s="4">
        <v>112</v>
      </c>
      <c r="N42" s="4">
        <v>180</v>
      </c>
      <c r="O42" s="4">
        <v>131</v>
      </c>
      <c r="P42" s="4">
        <v>162</v>
      </c>
      <c r="Q42" s="4">
        <v>152</v>
      </c>
      <c r="R42" s="4">
        <v>153</v>
      </c>
      <c r="S42" s="4">
        <v>187</v>
      </c>
      <c r="T42" s="4">
        <v>151</v>
      </c>
      <c r="U42" s="4">
        <v>123</v>
      </c>
    </row>
    <row r="43" spans="3:21" ht="13.5">
      <c r="C43" s="14" t="s">
        <v>88</v>
      </c>
      <c r="E43" s="4">
        <f t="shared" si="1"/>
        <v>660.0714285714286</v>
      </c>
      <c r="F43" s="20"/>
      <c r="H43" s="4">
        <v>645</v>
      </c>
      <c r="I43" s="4">
        <v>495</v>
      </c>
      <c r="J43" s="4">
        <v>806</v>
      </c>
      <c r="K43" s="4">
        <v>780</v>
      </c>
      <c r="L43" s="4">
        <v>695</v>
      </c>
      <c r="M43" s="4">
        <v>499</v>
      </c>
      <c r="N43" s="4">
        <v>930</v>
      </c>
      <c r="O43" s="4">
        <v>619</v>
      </c>
      <c r="P43" s="4">
        <v>610</v>
      </c>
      <c r="Q43" s="4">
        <v>699</v>
      </c>
      <c r="R43" s="4">
        <v>579</v>
      </c>
      <c r="S43" s="4">
        <v>807</v>
      </c>
      <c r="T43" s="4">
        <v>574</v>
      </c>
      <c r="U43" s="4">
        <v>503</v>
      </c>
    </row>
    <row r="44" spans="3:21" ht="13.5">
      <c r="C44" s="14" t="s">
        <v>89</v>
      </c>
      <c r="E44" s="4">
        <f t="shared" si="1"/>
        <v>10.571428571428571</v>
      </c>
      <c r="F44" s="20"/>
      <c r="H44" s="4">
        <v>13</v>
      </c>
      <c r="I44" s="4">
        <v>12</v>
      </c>
      <c r="J44" s="4">
        <v>5</v>
      </c>
      <c r="K44" s="4">
        <v>11</v>
      </c>
      <c r="L44" s="4">
        <v>12</v>
      </c>
      <c r="M44" s="4">
        <v>6</v>
      </c>
      <c r="N44" s="4">
        <v>8</v>
      </c>
      <c r="O44" s="4">
        <v>6</v>
      </c>
      <c r="P44" s="4">
        <v>15</v>
      </c>
      <c r="Q44" s="4">
        <v>8</v>
      </c>
      <c r="R44" s="4">
        <v>11</v>
      </c>
      <c r="S44" s="4">
        <v>12</v>
      </c>
      <c r="T44" s="4">
        <v>13</v>
      </c>
      <c r="U44" s="4">
        <v>16</v>
      </c>
    </row>
    <row r="45" spans="3:21" ht="13.5">
      <c r="C45" s="14" t="s">
        <v>90</v>
      </c>
      <c r="E45" s="4">
        <f t="shared" si="1"/>
        <v>0.7142857142857143</v>
      </c>
      <c r="F45" s="20"/>
      <c r="H45" s="4">
        <v>2</v>
      </c>
      <c r="I45" s="4">
        <v>1</v>
      </c>
      <c r="J45" s="4">
        <v>1</v>
      </c>
      <c r="K45" s="4">
        <v>0</v>
      </c>
      <c r="L45" s="4">
        <v>1</v>
      </c>
      <c r="M45" s="4">
        <v>1</v>
      </c>
      <c r="N45" s="4">
        <v>0</v>
      </c>
      <c r="O45" s="4">
        <v>0</v>
      </c>
      <c r="P45" s="4">
        <v>0</v>
      </c>
      <c r="Q45" s="4">
        <v>1</v>
      </c>
      <c r="R45" s="4">
        <v>1</v>
      </c>
      <c r="S45" s="4">
        <v>0</v>
      </c>
      <c r="T45" s="4">
        <v>0</v>
      </c>
      <c r="U45" s="4">
        <v>2</v>
      </c>
    </row>
    <row r="46" spans="3:21" ht="13.5">
      <c r="C46" s="14" t="s">
        <v>203</v>
      </c>
      <c r="E46" s="4">
        <f t="shared" si="1"/>
        <v>0.42857142857142855</v>
      </c>
      <c r="F46" s="20"/>
      <c r="H46" s="4">
        <v>0</v>
      </c>
      <c r="I46" s="4">
        <v>0</v>
      </c>
      <c r="J46" s="4">
        <v>1</v>
      </c>
      <c r="K46" s="4">
        <v>1</v>
      </c>
      <c r="L46" s="4">
        <v>1</v>
      </c>
      <c r="M46" s="4">
        <v>0</v>
      </c>
      <c r="N46" s="4">
        <v>1</v>
      </c>
      <c r="O46" s="4">
        <v>0</v>
      </c>
      <c r="P46" s="4">
        <v>1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</row>
    <row r="47" spans="3:21" ht="13.5">
      <c r="C47" s="14" t="s">
        <v>205</v>
      </c>
      <c r="E47" s="4">
        <f t="shared" si="1"/>
        <v>0</v>
      </c>
      <c r="F47" s="20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3:21" ht="13.5">
      <c r="C48" s="14" t="s">
        <v>457</v>
      </c>
      <c r="E48" s="4">
        <f t="shared" si="1"/>
        <v>5.712272705253376</v>
      </c>
      <c r="F48" s="20"/>
      <c r="H48" s="4">
        <v>5.648484848484848</v>
      </c>
      <c r="I48" s="4">
        <v>5.790909090909091</v>
      </c>
      <c r="J48" s="4">
        <v>5.698989898989899</v>
      </c>
      <c r="K48" s="4">
        <v>5.8828282828282825</v>
      </c>
      <c r="L48" s="4">
        <v>5.7681818181818185</v>
      </c>
      <c r="M48" s="4">
        <v>5.602020202020202</v>
      </c>
      <c r="N48" s="4">
        <v>5.678787878787879</v>
      </c>
      <c r="O48" s="4">
        <v>5.63989898989899</v>
      </c>
      <c r="P48" s="4">
        <v>5.752525252525253</v>
      </c>
      <c r="Q48" s="4">
        <v>5.636868686868687</v>
      </c>
      <c r="R48" s="4">
        <v>5.514242115971515</v>
      </c>
      <c r="S48" s="4">
        <v>5.770707070707071</v>
      </c>
      <c r="T48" s="4">
        <v>6.090909090909091</v>
      </c>
      <c r="U48" s="4">
        <v>5.496464646464647</v>
      </c>
    </row>
    <row r="49" spans="3:21" ht="13.5">
      <c r="C49" s="14" t="s">
        <v>458</v>
      </c>
      <c r="E49" s="4">
        <f t="shared" si="1"/>
        <v>5.676089142184309</v>
      </c>
      <c r="F49" s="20"/>
      <c r="H49" s="4">
        <v>5.638378378378379</v>
      </c>
      <c r="I49" s="4">
        <v>5.752953813104189</v>
      </c>
      <c r="J49" s="4">
        <v>5.667197452229299</v>
      </c>
      <c r="K49" s="4">
        <v>5.7376294591484465</v>
      </c>
      <c r="L49" s="4">
        <v>5.73952738990333</v>
      </c>
      <c r="M49" s="4">
        <v>5.597613882863341</v>
      </c>
      <c r="N49" s="4">
        <v>5.640692640692641</v>
      </c>
      <c r="O49" s="4">
        <v>5.609051254089422</v>
      </c>
      <c r="P49" s="4">
        <v>5.766411378555799</v>
      </c>
      <c r="Q49" s="4">
        <v>5.613856068743287</v>
      </c>
      <c r="R49" s="4">
        <v>5.516528925619835</v>
      </c>
      <c r="S49" s="4">
        <v>5.731060606060606</v>
      </c>
      <c r="T49" s="4">
        <v>6.100858369098712</v>
      </c>
      <c r="U49" s="4">
        <v>5.3534883720930235</v>
      </c>
    </row>
    <row r="50" spans="3:21" ht="13.5">
      <c r="C50" s="14" t="s">
        <v>459</v>
      </c>
      <c r="E50" s="4">
        <f t="shared" si="1"/>
        <v>6.095494495007245</v>
      </c>
      <c r="F50" s="20"/>
      <c r="H50" s="4">
        <v>5.792307692307692</v>
      </c>
      <c r="I50" s="4">
        <v>6.389830508474576</v>
      </c>
      <c r="J50" s="4">
        <v>6.322916666666667</v>
      </c>
      <c r="K50" s="4">
        <v>6.925619834710743</v>
      </c>
      <c r="L50" s="4">
        <v>6.220338983050848</v>
      </c>
      <c r="M50" s="4">
        <v>5.661764705882353</v>
      </c>
      <c r="N50" s="4">
        <v>6.212121212121212</v>
      </c>
      <c r="O50" s="4">
        <v>6.027397260273973</v>
      </c>
      <c r="P50" s="4">
        <v>5.5855263157894735</v>
      </c>
      <c r="Q50" s="4">
        <v>6</v>
      </c>
      <c r="R50" s="4">
        <v>5.5</v>
      </c>
      <c r="S50" s="4">
        <v>6.325757575757576</v>
      </c>
      <c r="T50" s="4">
        <v>5.931034482758621</v>
      </c>
      <c r="U50" s="4">
        <v>6.4423076923076925</v>
      </c>
    </row>
  </sheetData>
  <mergeCells count="1">
    <mergeCell ref="A1:C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44"/>
  </sheetPr>
  <dimension ref="A1:U50"/>
  <sheetViews>
    <sheetView workbookViewId="0" topLeftCell="A1">
      <pane xSplit="6" ySplit="2" topLeftCell="G3" activePane="bottomRight" state="frozen"/>
      <selection pane="topLeft" activeCell="M57" sqref="M57"/>
      <selection pane="topRight" activeCell="M57" sqref="M57"/>
      <selection pane="bottomLeft" activeCell="M57" sqref="M57"/>
      <selection pane="bottomRight" activeCell="U1" sqref="U1:U16384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3.75390625" style="0" customWidth="1"/>
    <col min="5" max="21" width="5.00390625" style="0" customWidth="1"/>
  </cols>
  <sheetData>
    <row r="1" spans="1:3" ht="19.5" thickBot="1">
      <c r="A1" s="106" t="s">
        <v>38</v>
      </c>
      <c r="B1" s="107"/>
      <c r="C1" s="108"/>
    </row>
    <row r="2" spans="7:21" ht="13.5">
      <c r="G2" t="s">
        <v>63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</row>
    <row r="3" ht="13.5">
      <c r="A3" s="9" t="s">
        <v>76</v>
      </c>
    </row>
    <row r="4" spans="1:21" ht="13.5">
      <c r="A4" s="9"/>
      <c r="C4" s="12" t="s">
        <v>93</v>
      </c>
      <c r="E4" s="4">
        <f>COUNTA(H4:U4)</f>
        <v>14</v>
      </c>
      <c r="H4" s="4" t="s">
        <v>262</v>
      </c>
      <c r="I4" s="4" t="s">
        <v>245</v>
      </c>
      <c r="J4" s="4" t="s">
        <v>100</v>
      </c>
      <c r="K4" s="4" t="s">
        <v>263</v>
      </c>
      <c r="L4" s="4" t="s">
        <v>251</v>
      </c>
      <c r="M4" s="4" t="s">
        <v>246</v>
      </c>
      <c r="N4" s="4" t="s">
        <v>96</v>
      </c>
      <c r="O4" s="4" t="s">
        <v>262</v>
      </c>
      <c r="P4" s="4" t="s">
        <v>245</v>
      </c>
      <c r="Q4" s="4" t="s">
        <v>100</v>
      </c>
      <c r="R4" s="4" t="s">
        <v>263</v>
      </c>
      <c r="S4" s="4" t="s">
        <v>251</v>
      </c>
      <c r="T4" s="4" t="s">
        <v>246</v>
      </c>
      <c r="U4" s="4" t="s">
        <v>96</v>
      </c>
    </row>
    <row r="5" spans="1:21" ht="13.5">
      <c r="A5" s="9"/>
      <c r="C5" s="12" t="s">
        <v>239</v>
      </c>
      <c r="H5" s="4" t="s">
        <v>249</v>
      </c>
      <c r="I5" s="4" t="s">
        <v>250</v>
      </c>
      <c r="J5" s="4" t="s">
        <v>249</v>
      </c>
      <c r="K5" s="4" t="s">
        <v>250</v>
      </c>
      <c r="L5" s="4" t="s">
        <v>250</v>
      </c>
      <c r="M5" s="4" t="s">
        <v>249</v>
      </c>
      <c r="N5" s="4" t="s">
        <v>250</v>
      </c>
      <c r="O5" s="4" t="s">
        <v>250</v>
      </c>
      <c r="P5" s="4" t="s">
        <v>249</v>
      </c>
      <c r="Q5" s="4" t="s">
        <v>250</v>
      </c>
      <c r="R5" s="4" t="s">
        <v>249</v>
      </c>
      <c r="S5" s="4" t="s">
        <v>249</v>
      </c>
      <c r="T5" s="4" t="s">
        <v>250</v>
      </c>
      <c r="U5" s="4" t="s">
        <v>249</v>
      </c>
    </row>
    <row r="6" spans="1:21" ht="13.5">
      <c r="A6" s="9"/>
      <c r="C6" s="13" t="s">
        <v>331</v>
      </c>
      <c r="E6" s="4">
        <f>COUNTIF(H6:U6,"○")*3+COUNTIF(H6:U6,"△")</f>
        <v>25</v>
      </c>
      <c r="H6" s="4" t="s">
        <v>332</v>
      </c>
      <c r="I6" s="4" t="s">
        <v>333</v>
      </c>
      <c r="J6" s="4" t="s">
        <v>334</v>
      </c>
      <c r="K6" s="4" t="s">
        <v>332</v>
      </c>
      <c r="L6" s="4" t="s">
        <v>333</v>
      </c>
      <c r="M6" s="4" t="s">
        <v>332</v>
      </c>
      <c r="N6" s="4" t="s">
        <v>385</v>
      </c>
      <c r="O6" s="4" t="s">
        <v>384</v>
      </c>
      <c r="P6" s="4" t="s">
        <v>409</v>
      </c>
      <c r="Q6" s="4" t="s">
        <v>385</v>
      </c>
      <c r="R6" s="4" t="s">
        <v>384</v>
      </c>
      <c r="S6" s="4" t="s">
        <v>384</v>
      </c>
      <c r="T6" s="4" t="s">
        <v>409</v>
      </c>
      <c r="U6" s="4" t="s">
        <v>384</v>
      </c>
    </row>
    <row r="7" spans="3:21" ht="13.5">
      <c r="C7" s="13" t="s">
        <v>67</v>
      </c>
      <c r="E7" s="4">
        <f>SUM(H7:U7)</f>
        <v>17</v>
      </c>
      <c r="H7" s="4">
        <v>2</v>
      </c>
      <c r="I7" s="4">
        <v>0</v>
      </c>
      <c r="J7" s="4">
        <v>2</v>
      </c>
      <c r="K7" s="4">
        <v>1</v>
      </c>
      <c r="L7" s="4">
        <v>1</v>
      </c>
      <c r="M7" s="4">
        <v>1</v>
      </c>
      <c r="N7" s="4">
        <v>0</v>
      </c>
      <c r="O7" s="4">
        <v>2</v>
      </c>
      <c r="P7" s="4">
        <v>0</v>
      </c>
      <c r="Q7" s="4">
        <v>0</v>
      </c>
      <c r="R7" s="4">
        <v>3</v>
      </c>
      <c r="S7" s="4">
        <v>3</v>
      </c>
      <c r="T7" s="4">
        <v>0</v>
      </c>
      <c r="U7" s="4">
        <v>2</v>
      </c>
    </row>
    <row r="8" spans="3:21" ht="13.5">
      <c r="C8" s="13" t="s">
        <v>68</v>
      </c>
      <c r="E8" s="4">
        <f>SUM(H8:U8)</f>
        <v>14</v>
      </c>
      <c r="H8" s="4">
        <v>1</v>
      </c>
      <c r="I8" s="4">
        <v>0</v>
      </c>
      <c r="J8" s="4">
        <v>3</v>
      </c>
      <c r="K8" s="4">
        <v>0</v>
      </c>
      <c r="L8" s="4">
        <v>1</v>
      </c>
      <c r="M8" s="4">
        <v>0</v>
      </c>
      <c r="N8" s="4">
        <v>1</v>
      </c>
      <c r="O8" s="4">
        <v>1</v>
      </c>
      <c r="P8" s="4">
        <v>0</v>
      </c>
      <c r="Q8" s="4">
        <v>4</v>
      </c>
      <c r="R8" s="4">
        <v>1</v>
      </c>
      <c r="S8" s="4">
        <v>1</v>
      </c>
      <c r="T8" s="4">
        <v>0</v>
      </c>
      <c r="U8" s="4">
        <v>1</v>
      </c>
    </row>
    <row r="10" ht="13.5">
      <c r="B10" s="9" t="s">
        <v>74</v>
      </c>
    </row>
    <row r="11" spans="3:21" ht="13.5">
      <c r="C11" s="7" t="s">
        <v>77</v>
      </c>
      <c r="E11" s="4">
        <f>AVERAGE(H11:U11)</f>
        <v>11.571428571428571</v>
      </c>
      <c r="F11" s="20"/>
      <c r="H11" s="4">
        <v>12</v>
      </c>
      <c r="I11" s="4">
        <v>2</v>
      </c>
      <c r="J11" s="4">
        <v>9</v>
      </c>
      <c r="K11" s="4">
        <v>17</v>
      </c>
      <c r="L11" s="4">
        <v>13</v>
      </c>
      <c r="M11" s="4">
        <v>16</v>
      </c>
      <c r="N11" s="4">
        <v>7</v>
      </c>
      <c r="O11" s="4">
        <v>8</v>
      </c>
      <c r="P11" s="4">
        <v>5</v>
      </c>
      <c r="Q11" s="4">
        <v>5</v>
      </c>
      <c r="R11" s="4">
        <v>18</v>
      </c>
      <c r="S11" s="4">
        <v>23</v>
      </c>
      <c r="T11" s="4">
        <v>10</v>
      </c>
      <c r="U11" s="4">
        <v>17</v>
      </c>
    </row>
    <row r="12" spans="3:21" ht="13.5">
      <c r="C12" s="7" t="s">
        <v>78</v>
      </c>
      <c r="E12" s="4">
        <f aca="true" t="shared" si="0" ref="E12:E29">AVERAGE(H12:U12)</f>
        <v>5.5</v>
      </c>
      <c r="F12" s="20"/>
      <c r="H12" s="4">
        <v>5</v>
      </c>
      <c r="I12" s="4">
        <v>1</v>
      </c>
      <c r="J12" s="4">
        <v>3</v>
      </c>
      <c r="K12" s="4">
        <v>7</v>
      </c>
      <c r="L12" s="4">
        <v>8</v>
      </c>
      <c r="M12" s="4">
        <v>4</v>
      </c>
      <c r="N12" s="4">
        <v>4</v>
      </c>
      <c r="O12" s="4">
        <v>5</v>
      </c>
      <c r="P12" s="4">
        <v>3</v>
      </c>
      <c r="Q12" s="4">
        <v>1</v>
      </c>
      <c r="R12" s="4">
        <v>11</v>
      </c>
      <c r="S12" s="4">
        <v>12</v>
      </c>
      <c r="T12" s="4">
        <v>5</v>
      </c>
      <c r="U12" s="4">
        <v>8</v>
      </c>
    </row>
    <row r="13" spans="3:21" ht="13.5">
      <c r="C13" s="7" t="s">
        <v>79</v>
      </c>
      <c r="E13" s="4">
        <f t="shared" si="0"/>
        <v>0</v>
      </c>
      <c r="F13" s="20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3:21" ht="13.5">
      <c r="C14" s="7" t="s">
        <v>80</v>
      </c>
      <c r="E14" s="4">
        <f t="shared" si="0"/>
        <v>9.571428571428571</v>
      </c>
      <c r="F14" s="20"/>
      <c r="H14" s="4">
        <v>10</v>
      </c>
      <c r="I14" s="4">
        <v>8</v>
      </c>
      <c r="J14" s="4">
        <v>12</v>
      </c>
      <c r="K14" s="4">
        <v>8</v>
      </c>
      <c r="L14" s="4">
        <v>10</v>
      </c>
      <c r="M14" s="4">
        <v>16</v>
      </c>
      <c r="N14" s="4">
        <v>8</v>
      </c>
      <c r="O14" s="4">
        <v>9</v>
      </c>
      <c r="P14" s="4">
        <v>5</v>
      </c>
      <c r="Q14" s="4">
        <v>10</v>
      </c>
      <c r="R14" s="4">
        <v>10</v>
      </c>
      <c r="S14" s="4">
        <v>8</v>
      </c>
      <c r="T14" s="4">
        <v>9</v>
      </c>
      <c r="U14" s="4">
        <v>11</v>
      </c>
    </row>
    <row r="15" spans="3:21" ht="13.5">
      <c r="C15" s="7" t="s">
        <v>81</v>
      </c>
      <c r="E15" s="4">
        <f t="shared" si="0"/>
        <v>2.0714285714285716</v>
      </c>
      <c r="F15" s="20"/>
      <c r="H15" s="4">
        <v>3</v>
      </c>
      <c r="I15" s="4">
        <v>2</v>
      </c>
      <c r="J15" s="4">
        <v>0</v>
      </c>
      <c r="K15" s="4">
        <v>1</v>
      </c>
      <c r="L15" s="4">
        <v>1</v>
      </c>
      <c r="M15" s="4">
        <v>6</v>
      </c>
      <c r="N15" s="4">
        <v>1</v>
      </c>
      <c r="O15" s="4">
        <v>2</v>
      </c>
      <c r="P15" s="4">
        <v>1</v>
      </c>
      <c r="Q15" s="4">
        <v>0</v>
      </c>
      <c r="R15" s="4">
        <v>3</v>
      </c>
      <c r="S15" s="4">
        <v>3</v>
      </c>
      <c r="T15" s="4">
        <v>3</v>
      </c>
      <c r="U15" s="4">
        <v>3</v>
      </c>
    </row>
    <row r="16" spans="3:21" ht="13.5">
      <c r="C16" s="7" t="s">
        <v>82</v>
      </c>
      <c r="E16" s="4">
        <f t="shared" si="0"/>
        <v>331.7857142857143</v>
      </c>
      <c r="F16" s="20"/>
      <c r="H16" s="4">
        <v>300</v>
      </c>
      <c r="I16" s="4">
        <v>323</v>
      </c>
      <c r="J16" s="4">
        <v>358</v>
      </c>
      <c r="K16" s="4">
        <v>313</v>
      </c>
      <c r="L16" s="4">
        <v>354</v>
      </c>
      <c r="M16" s="4">
        <v>337</v>
      </c>
      <c r="N16" s="4">
        <v>316</v>
      </c>
      <c r="O16" s="4">
        <v>284</v>
      </c>
      <c r="P16" s="4">
        <v>301</v>
      </c>
      <c r="Q16" s="4">
        <v>373</v>
      </c>
      <c r="R16" s="4">
        <v>357</v>
      </c>
      <c r="S16" s="4">
        <v>355</v>
      </c>
      <c r="T16" s="4">
        <v>310</v>
      </c>
      <c r="U16" s="4">
        <v>364</v>
      </c>
    </row>
    <row r="17" spans="3:21" ht="13.5">
      <c r="C17" s="7" t="s">
        <v>83</v>
      </c>
      <c r="E17" s="4">
        <f t="shared" si="0"/>
        <v>197.57142857142858</v>
      </c>
      <c r="F17" s="20"/>
      <c r="H17" s="4">
        <v>182</v>
      </c>
      <c r="I17" s="4">
        <v>191</v>
      </c>
      <c r="J17" s="4">
        <v>189</v>
      </c>
      <c r="K17" s="4">
        <v>199</v>
      </c>
      <c r="L17" s="4">
        <v>213</v>
      </c>
      <c r="M17" s="4">
        <v>207</v>
      </c>
      <c r="N17" s="4">
        <v>198</v>
      </c>
      <c r="O17" s="4">
        <v>158</v>
      </c>
      <c r="P17" s="4">
        <v>161</v>
      </c>
      <c r="Q17" s="4">
        <v>226</v>
      </c>
      <c r="R17" s="4">
        <v>212</v>
      </c>
      <c r="S17" s="4">
        <v>219</v>
      </c>
      <c r="T17" s="4">
        <v>190</v>
      </c>
      <c r="U17" s="4">
        <v>221</v>
      </c>
    </row>
    <row r="18" spans="3:21" ht="13.5">
      <c r="C18" s="7" t="s">
        <v>84</v>
      </c>
      <c r="E18" s="4">
        <f t="shared" si="0"/>
        <v>24.214285714285715</v>
      </c>
      <c r="F18" s="20"/>
      <c r="H18" s="4">
        <v>16</v>
      </c>
      <c r="I18" s="4">
        <v>35</v>
      </c>
      <c r="J18" s="4">
        <v>23</v>
      </c>
      <c r="K18" s="4">
        <v>43</v>
      </c>
      <c r="L18" s="4">
        <v>35</v>
      </c>
      <c r="M18" s="4">
        <v>25</v>
      </c>
      <c r="N18" s="4">
        <v>22</v>
      </c>
      <c r="O18" s="4">
        <v>15</v>
      </c>
      <c r="P18" s="4">
        <v>19</v>
      </c>
      <c r="Q18" s="4">
        <v>25</v>
      </c>
      <c r="R18" s="4">
        <v>26</v>
      </c>
      <c r="S18" s="4">
        <v>18</v>
      </c>
      <c r="T18" s="4">
        <v>16</v>
      </c>
      <c r="U18" s="4">
        <v>21</v>
      </c>
    </row>
    <row r="19" spans="3:21" ht="13.5">
      <c r="C19" s="7" t="s">
        <v>85</v>
      </c>
      <c r="E19" s="4">
        <f t="shared" si="0"/>
        <v>190.42857142857142</v>
      </c>
      <c r="F19" s="20"/>
      <c r="H19" s="4">
        <v>177</v>
      </c>
      <c r="I19" s="4">
        <v>184</v>
      </c>
      <c r="J19" s="4">
        <v>182</v>
      </c>
      <c r="K19" s="4">
        <v>188</v>
      </c>
      <c r="L19" s="4">
        <v>206</v>
      </c>
      <c r="M19" s="4">
        <v>200</v>
      </c>
      <c r="N19" s="4">
        <v>189</v>
      </c>
      <c r="O19" s="4">
        <v>151</v>
      </c>
      <c r="P19" s="4">
        <v>155</v>
      </c>
      <c r="Q19" s="4">
        <v>220</v>
      </c>
      <c r="R19" s="4">
        <v>209</v>
      </c>
      <c r="S19" s="4">
        <v>210</v>
      </c>
      <c r="T19" s="4">
        <v>184</v>
      </c>
      <c r="U19" s="4">
        <v>211</v>
      </c>
    </row>
    <row r="20" spans="3:21" ht="13.5">
      <c r="C20" s="7" t="s">
        <v>86</v>
      </c>
      <c r="E20" s="4">
        <f t="shared" si="0"/>
        <v>39.214285714285715</v>
      </c>
      <c r="F20" s="20"/>
      <c r="H20" s="4">
        <v>33</v>
      </c>
      <c r="I20" s="4">
        <v>41</v>
      </c>
      <c r="J20" s="4">
        <v>50</v>
      </c>
      <c r="K20" s="4">
        <v>37</v>
      </c>
      <c r="L20" s="4">
        <v>43</v>
      </c>
      <c r="M20" s="4">
        <v>33</v>
      </c>
      <c r="N20" s="4">
        <v>32</v>
      </c>
      <c r="O20" s="4">
        <v>33</v>
      </c>
      <c r="P20" s="4">
        <v>44</v>
      </c>
      <c r="Q20" s="4">
        <v>37</v>
      </c>
      <c r="R20" s="4">
        <v>38</v>
      </c>
      <c r="S20" s="4">
        <v>40</v>
      </c>
      <c r="T20" s="4">
        <v>40</v>
      </c>
      <c r="U20" s="4">
        <v>48</v>
      </c>
    </row>
    <row r="21" spans="3:21" ht="13.5">
      <c r="C21" s="7" t="s">
        <v>87</v>
      </c>
      <c r="E21" s="4">
        <f t="shared" si="0"/>
        <v>160.85714285714286</v>
      </c>
      <c r="F21" s="20"/>
      <c r="H21" s="4">
        <v>146</v>
      </c>
      <c r="I21" s="4">
        <v>152</v>
      </c>
      <c r="J21" s="4">
        <v>156</v>
      </c>
      <c r="K21" s="4">
        <v>161</v>
      </c>
      <c r="L21" s="4">
        <v>171</v>
      </c>
      <c r="M21" s="4">
        <v>161</v>
      </c>
      <c r="N21" s="4">
        <v>167</v>
      </c>
      <c r="O21" s="4">
        <v>141</v>
      </c>
      <c r="P21" s="4">
        <v>128</v>
      </c>
      <c r="Q21" s="4">
        <v>177</v>
      </c>
      <c r="R21" s="4">
        <v>173</v>
      </c>
      <c r="S21" s="4">
        <v>187</v>
      </c>
      <c r="T21" s="4">
        <v>159</v>
      </c>
      <c r="U21" s="4">
        <v>173</v>
      </c>
    </row>
    <row r="22" spans="3:21" ht="13.5">
      <c r="C22" s="7" t="s">
        <v>88</v>
      </c>
      <c r="E22" s="4">
        <f t="shared" si="0"/>
        <v>757.4285714285714</v>
      </c>
      <c r="F22" s="20"/>
      <c r="H22" s="4">
        <v>815</v>
      </c>
      <c r="I22" s="4">
        <v>710</v>
      </c>
      <c r="J22" s="4">
        <v>639</v>
      </c>
      <c r="K22" s="4">
        <v>847</v>
      </c>
      <c r="L22" s="4">
        <v>695</v>
      </c>
      <c r="M22" s="4">
        <v>825</v>
      </c>
      <c r="N22" s="4">
        <v>731</v>
      </c>
      <c r="O22" s="4">
        <v>819</v>
      </c>
      <c r="P22" s="4">
        <v>601</v>
      </c>
      <c r="Q22" s="4">
        <v>794</v>
      </c>
      <c r="R22" s="4">
        <v>768</v>
      </c>
      <c r="S22" s="4">
        <v>807</v>
      </c>
      <c r="T22" s="4">
        <v>871</v>
      </c>
      <c r="U22" s="4">
        <v>682</v>
      </c>
    </row>
    <row r="23" spans="3:21" ht="13.5">
      <c r="C23" s="7" t="s">
        <v>89</v>
      </c>
      <c r="E23" s="4">
        <f t="shared" si="0"/>
        <v>10.285714285714286</v>
      </c>
      <c r="F23" s="20"/>
      <c r="H23" s="4">
        <v>10</v>
      </c>
      <c r="I23" s="4">
        <v>9</v>
      </c>
      <c r="J23" s="4">
        <v>10</v>
      </c>
      <c r="K23" s="4">
        <v>14</v>
      </c>
      <c r="L23" s="4">
        <v>12</v>
      </c>
      <c r="M23" s="4">
        <v>10</v>
      </c>
      <c r="N23" s="4">
        <v>11</v>
      </c>
      <c r="O23" s="4">
        <v>16</v>
      </c>
      <c r="P23" s="4">
        <v>11</v>
      </c>
      <c r="Q23" s="4">
        <v>7</v>
      </c>
      <c r="R23" s="4">
        <v>6</v>
      </c>
      <c r="S23" s="4">
        <v>12</v>
      </c>
      <c r="T23" s="4">
        <v>7</v>
      </c>
      <c r="U23" s="4">
        <v>9</v>
      </c>
    </row>
    <row r="24" spans="3:21" ht="13.5">
      <c r="C24" s="7" t="s">
        <v>90</v>
      </c>
      <c r="E24" s="4">
        <f t="shared" si="0"/>
        <v>1</v>
      </c>
      <c r="F24" s="20"/>
      <c r="H24" s="4">
        <v>0</v>
      </c>
      <c r="I24" s="4">
        <v>2</v>
      </c>
      <c r="J24" s="4">
        <v>0</v>
      </c>
      <c r="K24" s="4">
        <v>3</v>
      </c>
      <c r="L24" s="4">
        <v>1</v>
      </c>
      <c r="M24" s="4">
        <v>1</v>
      </c>
      <c r="N24" s="4">
        <v>1</v>
      </c>
      <c r="O24" s="4">
        <v>1</v>
      </c>
      <c r="P24" s="4">
        <v>2</v>
      </c>
      <c r="Q24" s="4">
        <v>0</v>
      </c>
      <c r="R24" s="4">
        <v>0</v>
      </c>
      <c r="S24" s="4">
        <v>0</v>
      </c>
      <c r="T24" s="4">
        <v>1</v>
      </c>
      <c r="U24" s="4">
        <v>2</v>
      </c>
    </row>
    <row r="25" spans="3:21" ht="13.5">
      <c r="C25" s="7" t="s">
        <v>203</v>
      </c>
      <c r="E25" s="4">
        <f t="shared" si="0"/>
        <v>1.0714285714285714</v>
      </c>
      <c r="F25" s="20"/>
      <c r="H25" s="4">
        <v>4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2</v>
      </c>
      <c r="O25" s="4">
        <v>0</v>
      </c>
      <c r="P25" s="4">
        <v>2</v>
      </c>
      <c r="Q25" s="4">
        <v>0</v>
      </c>
      <c r="R25" s="4">
        <v>1</v>
      </c>
      <c r="S25" s="4">
        <v>1</v>
      </c>
      <c r="T25" s="4">
        <v>0</v>
      </c>
      <c r="U25" s="4">
        <v>0</v>
      </c>
    </row>
    <row r="26" spans="3:21" ht="13.5">
      <c r="C26" s="7" t="s">
        <v>205</v>
      </c>
      <c r="E26" s="4">
        <f t="shared" si="0"/>
        <v>0</v>
      </c>
      <c r="F26" s="20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3:21" ht="13.5">
      <c r="C27" s="7" t="s">
        <v>457</v>
      </c>
      <c r="E27" s="4">
        <f t="shared" si="0"/>
        <v>5.761382961540607</v>
      </c>
      <c r="F27" s="20"/>
      <c r="H27" s="4">
        <v>5.7851929092805</v>
      </c>
      <c r="I27" s="4">
        <v>5.527272727272727</v>
      </c>
      <c r="J27" s="4">
        <v>5.721717171717172</v>
      </c>
      <c r="K27" s="4">
        <v>6.170707070707071</v>
      </c>
      <c r="L27" s="4">
        <v>5.7681818181818185</v>
      </c>
      <c r="M27" s="4">
        <v>5.920707070707071</v>
      </c>
      <c r="N27" s="4">
        <v>5.657575757575757</v>
      </c>
      <c r="O27" s="4">
        <v>5.647114474929045</v>
      </c>
      <c r="P27" s="4">
        <v>5.642929292929293</v>
      </c>
      <c r="Q27" s="4">
        <v>5.315151515151515</v>
      </c>
      <c r="R27" s="4">
        <v>6.026262626262627</v>
      </c>
      <c r="S27" s="4">
        <v>5.770707070707071</v>
      </c>
      <c r="T27" s="4">
        <v>5.825252525252525</v>
      </c>
      <c r="U27" s="4">
        <v>5.880589430894309</v>
      </c>
    </row>
    <row r="28" spans="3:21" ht="13.5">
      <c r="C28" s="7" t="s">
        <v>458</v>
      </c>
      <c r="E28" s="4">
        <f t="shared" si="0"/>
        <v>5.740555796796231</v>
      </c>
      <c r="F28" s="20"/>
      <c r="H28" s="4">
        <v>5.780595369349504</v>
      </c>
      <c r="I28" s="4">
        <v>5.452039691289967</v>
      </c>
      <c r="J28" s="4">
        <v>5.725027442371021</v>
      </c>
      <c r="K28" s="4">
        <v>6.176663031624864</v>
      </c>
      <c r="L28" s="4">
        <v>5.73952738990333</v>
      </c>
      <c r="M28" s="4">
        <v>5.908064516129032</v>
      </c>
      <c r="N28" s="4">
        <v>5.64657980456026</v>
      </c>
      <c r="O28" s="4">
        <v>5.636363636363637</v>
      </c>
      <c r="P28" s="4">
        <v>5.60064935064935</v>
      </c>
      <c r="Q28" s="4">
        <v>5.267818574514039</v>
      </c>
      <c r="R28" s="4">
        <v>6.027896995708154</v>
      </c>
      <c r="S28" s="4">
        <v>5.731060606060606</v>
      </c>
      <c r="T28" s="4">
        <v>5.826508620689655</v>
      </c>
      <c r="U28" s="4">
        <v>5.848986125933831</v>
      </c>
    </row>
    <row r="29" spans="3:21" ht="13.5">
      <c r="C29" s="7" t="s">
        <v>459</v>
      </c>
      <c r="E29" s="4">
        <f t="shared" si="0"/>
        <v>6.0585168940673055</v>
      </c>
      <c r="F29" s="20"/>
      <c r="H29" s="4">
        <v>5.865384615384615</v>
      </c>
      <c r="I29" s="4">
        <v>6.349397590361446</v>
      </c>
      <c r="J29" s="4">
        <v>5.6835443037974684</v>
      </c>
      <c r="K29" s="4">
        <v>6.095890410958904</v>
      </c>
      <c r="L29" s="4">
        <v>6.220338983050848</v>
      </c>
      <c r="M29" s="4">
        <v>6.116666666666666</v>
      </c>
      <c r="N29" s="4">
        <v>5.804347826086956</v>
      </c>
      <c r="O29" s="4">
        <v>5.8059701492537314</v>
      </c>
      <c r="P29" s="4">
        <v>6.234848484848484</v>
      </c>
      <c r="Q29" s="4">
        <v>6</v>
      </c>
      <c r="R29" s="4">
        <v>6</v>
      </c>
      <c r="S29" s="4">
        <v>6.325757575757576</v>
      </c>
      <c r="T29" s="4">
        <v>5.806451612903226</v>
      </c>
      <c r="U29" s="4">
        <v>6.51063829787234</v>
      </c>
    </row>
    <row r="31" ht="13.5">
      <c r="B31" s="9" t="s">
        <v>75</v>
      </c>
    </row>
    <row r="32" spans="3:21" ht="13.5">
      <c r="C32" s="14" t="s">
        <v>77</v>
      </c>
      <c r="E32" s="4">
        <f aca="true" t="shared" si="1" ref="E32:E50">AVERAGE(H32:U32)</f>
        <v>8.5</v>
      </c>
      <c r="F32" s="20"/>
      <c r="H32" s="4">
        <v>6</v>
      </c>
      <c r="I32" s="4">
        <v>9</v>
      </c>
      <c r="J32" s="4">
        <v>15</v>
      </c>
      <c r="K32" s="4">
        <v>5</v>
      </c>
      <c r="L32" s="4">
        <v>6</v>
      </c>
      <c r="M32" s="4">
        <v>9</v>
      </c>
      <c r="N32" s="4">
        <v>11</v>
      </c>
      <c r="O32" s="4">
        <v>11</v>
      </c>
      <c r="P32" s="4">
        <v>15</v>
      </c>
      <c r="Q32" s="4">
        <v>8</v>
      </c>
      <c r="R32" s="4">
        <v>3</v>
      </c>
      <c r="S32" s="4">
        <v>5</v>
      </c>
      <c r="T32" s="4">
        <v>7</v>
      </c>
      <c r="U32" s="4">
        <v>9</v>
      </c>
    </row>
    <row r="33" spans="3:21" ht="13.5">
      <c r="C33" s="14" t="s">
        <v>78</v>
      </c>
      <c r="E33" s="4">
        <f t="shared" si="1"/>
        <v>3.142857142857143</v>
      </c>
      <c r="F33" s="20"/>
      <c r="H33" s="4">
        <v>1</v>
      </c>
      <c r="I33" s="4">
        <v>3</v>
      </c>
      <c r="J33" s="4">
        <v>9</v>
      </c>
      <c r="K33" s="4">
        <v>1</v>
      </c>
      <c r="L33" s="4">
        <v>1</v>
      </c>
      <c r="M33" s="4">
        <v>2</v>
      </c>
      <c r="N33" s="4">
        <v>5</v>
      </c>
      <c r="O33" s="4">
        <v>4</v>
      </c>
      <c r="P33" s="4">
        <v>3</v>
      </c>
      <c r="Q33" s="4">
        <v>5</v>
      </c>
      <c r="R33" s="4">
        <v>3</v>
      </c>
      <c r="S33" s="4">
        <v>2</v>
      </c>
      <c r="T33" s="4">
        <v>2</v>
      </c>
      <c r="U33" s="4">
        <v>3</v>
      </c>
    </row>
    <row r="34" spans="3:21" ht="13.5">
      <c r="C34" s="14" t="s">
        <v>79</v>
      </c>
      <c r="E34" s="4">
        <f t="shared" si="1"/>
        <v>0</v>
      </c>
      <c r="F34" s="20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3:21" ht="13.5">
      <c r="C35" s="14" t="s">
        <v>80</v>
      </c>
      <c r="E35" s="4">
        <f t="shared" si="1"/>
        <v>10.285714285714286</v>
      </c>
      <c r="F35" s="20"/>
      <c r="H35" s="4">
        <v>10</v>
      </c>
      <c r="I35" s="4">
        <v>9</v>
      </c>
      <c r="J35" s="4">
        <v>10</v>
      </c>
      <c r="K35" s="4">
        <v>14</v>
      </c>
      <c r="L35" s="4">
        <v>12</v>
      </c>
      <c r="M35" s="4">
        <v>10</v>
      </c>
      <c r="N35" s="4">
        <v>11</v>
      </c>
      <c r="O35" s="4">
        <v>16</v>
      </c>
      <c r="P35" s="4">
        <v>11</v>
      </c>
      <c r="Q35" s="4">
        <v>7</v>
      </c>
      <c r="R35" s="4">
        <v>6</v>
      </c>
      <c r="S35" s="4">
        <v>12</v>
      </c>
      <c r="T35" s="4">
        <v>7</v>
      </c>
      <c r="U35" s="4">
        <v>9</v>
      </c>
    </row>
    <row r="36" spans="3:21" ht="13.5">
      <c r="C36" s="14" t="s">
        <v>81</v>
      </c>
      <c r="E36" s="4">
        <f t="shared" si="1"/>
        <v>1.2142857142857142</v>
      </c>
      <c r="F36" s="20"/>
      <c r="H36" s="4">
        <v>3</v>
      </c>
      <c r="I36" s="4">
        <v>0</v>
      </c>
      <c r="J36" s="4">
        <v>1</v>
      </c>
      <c r="K36" s="4">
        <v>1</v>
      </c>
      <c r="L36" s="4">
        <v>2</v>
      </c>
      <c r="M36" s="4">
        <v>1</v>
      </c>
      <c r="N36" s="4">
        <v>2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0</v>
      </c>
      <c r="U36" s="4">
        <v>2</v>
      </c>
    </row>
    <row r="37" spans="3:21" ht="13.5">
      <c r="C37" s="14" t="s">
        <v>82</v>
      </c>
      <c r="E37" s="4">
        <f t="shared" si="1"/>
        <v>320.35714285714283</v>
      </c>
      <c r="F37" s="20"/>
      <c r="H37" s="4">
        <v>310</v>
      </c>
      <c r="I37" s="4">
        <v>359</v>
      </c>
      <c r="J37" s="4">
        <v>364</v>
      </c>
      <c r="K37" s="4">
        <v>271</v>
      </c>
      <c r="L37" s="4">
        <v>329</v>
      </c>
      <c r="M37" s="4">
        <v>321</v>
      </c>
      <c r="N37" s="4">
        <v>317</v>
      </c>
      <c r="O37" s="4">
        <v>291</v>
      </c>
      <c r="P37" s="4">
        <v>327</v>
      </c>
      <c r="Q37" s="4">
        <v>305</v>
      </c>
      <c r="R37" s="4">
        <v>322</v>
      </c>
      <c r="S37" s="4">
        <v>333</v>
      </c>
      <c r="T37" s="4">
        <v>318</v>
      </c>
      <c r="U37" s="4">
        <v>318</v>
      </c>
    </row>
    <row r="38" spans="3:21" ht="13.5">
      <c r="C38" s="14" t="s">
        <v>83</v>
      </c>
      <c r="E38" s="4">
        <f t="shared" si="1"/>
        <v>182.5</v>
      </c>
      <c r="F38" s="20"/>
      <c r="H38" s="4">
        <v>198</v>
      </c>
      <c r="I38" s="4">
        <v>198</v>
      </c>
      <c r="J38" s="4">
        <v>192</v>
      </c>
      <c r="K38" s="4">
        <v>151</v>
      </c>
      <c r="L38" s="4">
        <v>181</v>
      </c>
      <c r="M38" s="4">
        <v>179</v>
      </c>
      <c r="N38" s="4">
        <v>197</v>
      </c>
      <c r="O38" s="4">
        <v>181</v>
      </c>
      <c r="P38" s="4">
        <v>184</v>
      </c>
      <c r="Q38" s="4">
        <v>171</v>
      </c>
      <c r="R38" s="4">
        <v>166</v>
      </c>
      <c r="S38" s="4">
        <v>178</v>
      </c>
      <c r="T38" s="4">
        <v>191</v>
      </c>
      <c r="U38" s="4">
        <v>188</v>
      </c>
    </row>
    <row r="39" spans="3:21" ht="13.5">
      <c r="C39" s="14" t="s">
        <v>84</v>
      </c>
      <c r="E39" s="4">
        <f t="shared" si="1"/>
        <v>19.5</v>
      </c>
      <c r="F39" s="20"/>
      <c r="H39" s="4">
        <v>15</v>
      </c>
      <c r="I39" s="4">
        <v>17</v>
      </c>
      <c r="J39" s="4">
        <v>26</v>
      </c>
      <c r="K39" s="4">
        <v>24</v>
      </c>
      <c r="L39" s="4">
        <v>16</v>
      </c>
      <c r="M39" s="4">
        <v>24</v>
      </c>
      <c r="N39" s="4">
        <v>23</v>
      </c>
      <c r="O39" s="4">
        <v>11</v>
      </c>
      <c r="P39" s="4">
        <v>24</v>
      </c>
      <c r="Q39" s="4">
        <v>27</v>
      </c>
      <c r="R39" s="4">
        <v>17</v>
      </c>
      <c r="S39" s="4">
        <v>13</v>
      </c>
      <c r="T39" s="4">
        <v>15</v>
      </c>
      <c r="U39" s="4">
        <v>21</v>
      </c>
    </row>
    <row r="40" spans="3:21" ht="13.5">
      <c r="C40" s="14" t="s">
        <v>85</v>
      </c>
      <c r="E40" s="4">
        <f t="shared" si="1"/>
        <v>176.07142857142858</v>
      </c>
      <c r="F40" s="20"/>
      <c r="H40" s="4">
        <v>187</v>
      </c>
      <c r="I40" s="4">
        <v>193</v>
      </c>
      <c r="J40" s="4">
        <v>185</v>
      </c>
      <c r="K40" s="4">
        <v>144</v>
      </c>
      <c r="L40" s="4">
        <v>174</v>
      </c>
      <c r="M40" s="4">
        <v>171</v>
      </c>
      <c r="N40" s="4">
        <v>189</v>
      </c>
      <c r="O40" s="4">
        <v>175</v>
      </c>
      <c r="P40" s="4">
        <v>181</v>
      </c>
      <c r="Q40" s="4">
        <v>164</v>
      </c>
      <c r="R40" s="4">
        <v>162</v>
      </c>
      <c r="S40" s="4">
        <v>173</v>
      </c>
      <c r="T40" s="4">
        <v>188</v>
      </c>
      <c r="U40" s="4">
        <v>179</v>
      </c>
    </row>
    <row r="41" spans="3:21" ht="13.5">
      <c r="C41" s="14" t="s">
        <v>86</v>
      </c>
      <c r="E41" s="4">
        <f t="shared" si="1"/>
        <v>41.357142857142854</v>
      </c>
      <c r="F41" s="20"/>
      <c r="H41" s="4">
        <v>40</v>
      </c>
      <c r="I41" s="4">
        <v>55</v>
      </c>
      <c r="J41" s="4">
        <v>48</v>
      </c>
      <c r="K41" s="4">
        <v>32</v>
      </c>
      <c r="L41" s="4">
        <v>49</v>
      </c>
      <c r="M41" s="4">
        <v>40</v>
      </c>
      <c r="N41" s="4">
        <v>41</v>
      </c>
      <c r="O41" s="4">
        <v>31</v>
      </c>
      <c r="P41" s="4">
        <v>35</v>
      </c>
      <c r="Q41" s="4">
        <v>46</v>
      </c>
      <c r="R41" s="4">
        <v>38</v>
      </c>
      <c r="S41" s="4">
        <v>33</v>
      </c>
      <c r="T41" s="4">
        <v>39</v>
      </c>
      <c r="U41" s="4">
        <v>52</v>
      </c>
    </row>
    <row r="42" spans="3:21" ht="13.5">
      <c r="C42" s="14" t="s">
        <v>87</v>
      </c>
      <c r="E42" s="4">
        <f t="shared" si="1"/>
        <v>152.42857142857142</v>
      </c>
      <c r="F42" s="20"/>
      <c r="H42" s="4">
        <v>165</v>
      </c>
      <c r="I42" s="4">
        <v>160</v>
      </c>
      <c r="J42" s="4">
        <v>166</v>
      </c>
      <c r="K42" s="4">
        <v>114</v>
      </c>
      <c r="L42" s="4">
        <v>159</v>
      </c>
      <c r="M42" s="4">
        <v>141</v>
      </c>
      <c r="N42" s="4">
        <v>162</v>
      </c>
      <c r="O42" s="4">
        <v>158</v>
      </c>
      <c r="P42" s="4">
        <v>164</v>
      </c>
      <c r="Q42" s="4">
        <v>143</v>
      </c>
      <c r="R42" s="4">
        <v>146</v>
      </c>
      <c r="S42" s="4">
        <v>143</v>
      </c>
      <c r="T42" s="4">
        <v>168</v>
      </c>
      <c r="U42" s="4">
        <v>145</v>
      </c>
    </row>
    <row r="43" spans="3:21" ht="13.5">
      <c r="C43" s="14" t="s">
        <v>88</v>
      </c>
      <c r="E43" s="4">
        <f t="shared" si="1"/>
        <v>712.2142857142857</v>
      </c>
      <c r="F43" s="20"/>
      <c r="H43" s="4">
        <v>745</v>
      </c>
      <c r="I43" s="4">
        <v>771</v>
      </c>
      <c r="J43" s="4">
        <v>795</v>
      </c>
      <c r="K43" s="4">
        <v>596</v>
      </c>
      <c r="L43" s="4">
        <v>670</v>
      </c>
      <c r="M43" s="4">
        <v>615</v>
      </c>
      <c r="N43" s="4">
        <v>771</v>
      </c>
      <c r="O43" s="4">
        <v>904</v>
      </c>
      <c r="P43" s="4">
        <v>1020</v>
      </c>
      <c r="Q43" s="4">
        <v>692</v>
      </c>
      <c r="R43" s="4">
        <v>597</v>
      </c>
      <c r="S43" s="4">
        <v>590</v>
      </c>
      <c r="T43" s="4">
        <v>701</v>
      </c>
      <c r="U43" s="4">
        <v>504</v>
      </c>
    </row>
    <row r="44" spans="3:21" ht="13.5">
      <c r="C44" s="14" t="s">
        <v>89</v>
      </c>
      <c r="E44" s="4">
        <f t="shared" si="1"/>
        <v>9.571428571428571</v>
      </c>
      <c r="F44" s="20"/>
      <c r="H44" s="4">
        <v>10</v>
      </c>
      <c r="I44" s="4">
        <v>8</v>
      </c>
      <c r="J44" s="4">
        <v>12</v>
      </c>
      <c r="K44" s="4">
        <v>8</v>
      </c>
      <c r="L44" s="4">
        <v>10</v>
      </c>
      <c r="M44" s="4">
        <v>16</v>
      </c>
      <c r="N44" s="4">
        <v>8</v>
      </c>
      <c r="O44" s="4">
        <v>9</v>
      </c>
      <c r="P44" s="4">
        <v>5</v>
      </c>
      <c r="Q44" s="4">
        <v>10</v>
      </c>
      <c r="R44" s="4">
        <v>10</v>
      </c>
      <c r="S44" s="4">
        <v>8</v>
      </c>
      <c r="T44" s="4">
        <v>9</v>
      </c>
      <c r="U44" s="4">
        <v>11</v>
      </c>
    </row>
    <row r="45" spans="3:21" ht="13.5">
      <c r="C45" s="14" t="s">
        <v>90</v>
      </c>
      <c r="E45" s="4">
        <f t="shared" si="1"/>
        <v>0.7857142857142857</v>
      </c>
      <c r="F45" s="20"/>
      <c r="H45" s="4">
        <v>1</v>
      </c>
      <c r="I45" s="4">
        <v>0</v>
      </c>
      <c r="J45" s="4">
        <v>3</v>
      </c>
      <c r="K45" s="4">
        <v>0</v>
      </c>
      <c r="L45" s="4">
        <v>0</v>
      </c>
      <c r="M45" s="4">
        <v>1</v>
      </c>
      <c r="N45" s="4">
        <v>2</v>
      </c>
      <c r="O45" s="4">
        <v>0</v>
      </c>
      <c r="P45" s="4">
        <v>0</v>
      </c>
      <c r="Q45" s="4">
        <v>1</v>
      </c>
      <c r="R45" s="4">
        <v>1</v>
      </c>
      <c r="S45" s="4">
        <v>0</v>
      </c>
      <c r="T45" s="4">
        <v>0</v>
      </c>
      <c r="U45" s="4">
        <v>2</v>
      </c>
    </row>
    <row r="46" spans="3:21" ht="13.5">
      <c r="C46" s="14" t="s">
        <v>203</v>
      </c>
      <c r="E46" s="4">
        <f t="shared" si="1"/>
        <v>0.8571428571428571</v>
      </c>
      <c r="F46" s="20"/>
      <c r="H46" s="4">
        <v>2</v>
      </c>
      <c r="I46" s="4">
        <v>0</v>
      </c>
      <c r="J46" s="4">
        <v>4</v>
      </c>
      <c r="K46" s="4">
        <v>0</v>
      </c>
      <c r="L46" s="4">
        <v>0</v>
      </c>
      <c r="M46" s="4">
        <v>0</v>
      </c>
      <c r="N46" s="4">
        <v>1</v>
      </c>
      <c r="O46" s="4">
        <v>2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2</v>
      </c>
    </row>
    <row r="47" spans="3:21" ht="13.5">
      <c r="C47" s="14" t="s">
        <v>205</v>
      </c>
      <c r="E47" s="4">
        <f t="shared" si="1"/>
        <v>0</v>
      </c>
      <c r="F47" s="20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3:21" ht="13.5">
      <c r="C48" s="14" t="s">
        <v>457</v>
      </c>
      <c r="E48" s="4">
        <f t="shared" si="1"/>
        <v>5.638152462069598</v>
      </c>
      <c r="F48" s="20"/>
      <c r="H48" s="4">
        <v>5.437252964426878</v>
      </c>
      <c r="I48" s="4">
        <v>5.739393939393939</v>
      </c>
      <c r="J48" s="4">
        <v>5.52020202020202</v>
      </c>
      <c r="K48" s="4">
        <v>5.4393939393939394</v>
      </c>
      <c r="L48" s="4">
        <v>5.557070707070707</v>
      </c>
      <c r="M48" s="4">
        <v>5.6045454545454545</v>
      </c>
      <c r="N48" s="4">
        <v>5.908585858585859</v>
      </c>
      <c r="O48" s="4">
        <v>5.721212121212122</v>
      </c>
      <c r="P48" s="4">
        <v>5.8641414141414145</v>
      </c>
      <c r="Q48" s="4">
        <v>5.798067141403866</v>
      </c>
      <c r="R48" s="4">
        <v>5.3262626262626265</v>
      </c>
      <c r="S48" s="4">
        <v>5.623232323232323</v>
      </c>
      <c r="T48" s="4">
        <v>5.7570707070707074</v>
      </c>
      <c r="U48" s="4">
        <v>5.63770325203252</v>
      </c>
    </row>
    <row r="49" spans="3:21" ht="13.5">
      <c r="C49" s="14" t="s">
        <v>458</v>
      </c>
      <c r="E49" s="4">
        <f t="shared" si="1"/>
        <v>5.607649509087618</v>
      </c>
      <c r="F49" s="20"/>
      <c r="H49" s="4">
        <v>5.425827107790822</v>
      </c>
      <c r="I49" s="4">
        <v>5.723472668810289</v>
      </c>
      <c r="J49" s="4">
        <v>5.473421926910299</v>
      </c>
      <c r="K49" s="4">
        <v>5.408891328210758</v>
      </c>
      <c r="L49" s="4">
        <v>5.534006376195537</v>
      </c>
      <c r="M49" s="4">
        <v>5.586206896551724</v>
      </c>
      <c r="N49" s="4">
        <v>5.85342019543974</v>
      </c>
      <c r="O49" s="4">
        <v>5.68763557483731</v>
      </c>
      <c r="P49" s="4">
        <v>5.825361512791991</v>
      </c>
      <c r="Q49" s="4">
        <v>5.812034078807241</v>
      </c>
      <c r="R49" s="4">
        <v>5.193470374848851</v>
      </c>
      <c r="S49" s="4">
        <v>5.59719222462203</v>
      </c>
      <c r="T49" s="4">
        <v>5.753544165757906</v>
      </c>
      <c r="U49" s="4">
        <v>5.6326086956521735</v>
      </c>
    </row>
    <row r="50" spans="3:21" ht="13.5">
      <c r="C50" s="14" t="s">
        <v>459</v>
      </c>
      <c r="E50" s="4">
        <f t="shared" si="1"/>
        <v>5.945968491956501</v>
      </c>
      <c r="F50" s="20"/>
      <c r="H50" s="4">
        <v>5.58</v>
      </c>
      <c r="I50" s="4">
        <v>6</v>
      </c>
      <c r="J50" s="4">
        <v>6.005747126436781</v>
      </c>
      <c r="K50" s="4">
        <v>5.791139240506329</v>
      </c>
      <c r="L50" s="4">
        <v>6</v>
      </c>
      <c r="M50" s="4">
        <v>5.785714285714286</v>
      </c>
      <c r="N50" s="4">
        <v>6.644927536231884</v>
      </c>
      <c r="O50" s="4">
        <v>6.176470588235294</v>
      </c>
      <c r="P50" s="4">
        <v>6.247252747252747</v>
      </c>
      <c r="Q50" s="4">
        <v>5.5</v>
      </c>
      <c r="R50" s="4">
        <v>6</v>
      </c>
      <c r="S50" s="4">
        <v>6</v>
      </c>
      <c r="T50" s="4">
        <v>5.801369863013699</v>
      </c>
      <c r="U50" s="4">
        <v>5.7109375</v>
      </c>
    </row>
  </sheetData>
  <mergeCells count="1">
    <mergeCell ref="A1:C1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8"/>
  </sheetPr>
  <dimension ref="A1:U50"/>
  <sheetViews>
    <sheetView workbookViewId="0" topLeftCell="A1">
      <pane xSplit="6" ySplit="2" topLeftCell="G24" activePane="bottomRight" state="frozen"/>
      <selection pane="topLeft" activeCell="M57" sqref="M57"/>
      <selection pane="topRight" activeCell="M57" sqref="M57"/>
      <selection pane="bottomLeft" activeCell="M57" sqref="M57"/>
      <selection pane="bottomRight" activeCell="U1" sqref="U1:U16384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3.75390625" style="0" customWidth="1"/>
    <col min="5" max="21" width="5.00390625" style="0" customWidth="1"/>
  </cols>
  <sheetData>
    <row r="1" spans="1:3" ht="19.5" thickBot="1">
      <c r="A1" s="109" t="s">
        <v>39</v>
      </c>
      <c r="B1" s="110"/>
      <c r="C1" s="111"/>
    </row>
    <row r="2" spans="7:21" ht="13.5">
      <c r="G2" t="s">
        <v>63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</row>
    <row r="3" ht="13.5">
      <c r="A3" s="9" t="s">
        <v>76</v>
      </c>
    </row>
    <row r="4" spans="1:21" ht="13.5">
      <c r="A4" s="9"/>
      <c r="C4" s="12" t="s">
        <v>93</v>
      </c>
      <c r="E4" s="4">
        <f>COUNTA(H4:U4)</f>
        <v>14</v>
      </c>
      <c r="H4" s="4" t="s">
        <v>96</v>
      </c>
      <c r="I4" s="4" t="s">
        <v>251</v>
      </c>
      <c r="J4" s="4" t="s">
        <v>262</v>
      </c>
      <c r="K4" s="4" t="s">
        <v>261</v>
      </c>
      <c r="L4" s="4" t="s">
        <v>100</v>
      </c>
      <c r="M4" s="4" t="s">
        <v>245</v>
      </c>
      <c r="N4" s="4" t="s">
        <v>246</v>
      </c>
      <c r="O4" s="4" t="s">
        <v>96</v>
      </c>
      <c r="P4" s="4" t="s">
        <v>251</v>
      </c>
      <c r="Q4" s="4" t="s">
        <v>262</v>
      </c>
      <c r="R4" s="4" t="s">
        <v>261</v>
      </c>
      <c r="S4" s="4" t="s">
        <v>100</v>
      </c>
      <c r="T4" s="4" t="s">
        <v>245</v>
      </c>
      <c r="U4" s="4" t="s">
        <v>246</v>
      </c>
    </row>
    <row r="5" spans="1:21" ht="13.5">
      <c r="A5" s="9"/>
      <c r="C5" s="12" t="s">
        <v>239</v>
      </c>
      <c r="H5" s="4" t="s">
        <v>249</v>
      </c>
      <c r="I5" s="4" t="s">
        <v>249</v>
      </c>
      <c r="J5" s="4" t="s">
        <v>250</v>
      </c>
      <c r="K5" s="4" t="s">
        <v>249</v>
      </c>
      <c r="L5" s="4" t="s">
        <v>249</v>
      </c>
      <c r="M5" s="4" t="s">
        <v>250</v>
      </c>
      <c r="N5" s="4" t="s">
        <v>250</v>
      </c>
      <c r="O5" s="4" t="s">
        <v>250</v>
      </c>
      <c r="P5" s="4" t="s">
        <v>250</v>
      </c>
      <c r="Q5" s="4" t="s">
        <v>249</v>
      </c>
      <c r="R5" s="4" t="s">
        <v>250</v>
      </c>
      <c r="S5" s="4" t="s">
        <v>250</v>
      </c>
      <c r="T5" s="4" t="s">
        <v>249</v>
      </c>
      <c r="U5" s="4" t="s">
        <v>249</v>
      </c>
    </row>
    <row r="6" spans="1:21" ht="13.5">
      <c r="A6" s="9"/>
      <c r="C6" s="13" t="s">
        <v>331</v>
      </c>
      <c r="E6" s="4">
        <f>COUNTIF(H6:U6,"○")*3+COUNTIF(H6:U6,"△")</f>
        <v>8</v>
      </c>
      <c r="H6" s="4" t="s">
        <v>334</v>
      </c>
      <c r="I6" s="4" t="s">
        <v>332</v>
      </c>
      <c r="J6" s="4" t="s">
        <v>334</v>
      </c>
      <c r="K6" s="4" t="s">
        <v>334</v>
      </c>
      <c r="L6" s="4" t="s">
        <v>333</v>
      </c>
      <c r="M6" s="4" t="s">
        <v>334</v>
      </c>
      <c r="N6" s="4" t="s">
        <v>385</v>
      </c>
      <c r="O6" s="4" t="s">
        <v>385</v>
      </c>
      <c r="P6" s="4" t="s">
        <v>409</v>
      </c>
      <c r="Q6" s="4" t="s">
        <v>385</v>
      </c>
      <c r="R6" s="4" t="s">
        <v>385</v>
      </c>
      <c r="S6" s="4" t="s">
        <v>385</v>
      </c>
      <c r="T6" s="4" t="s">
        <v>384</v>
      </c>
      <c r="U6" s="4" t="s">
        <v>385</v>
      </c>
    </row>
    <row r="7" spans="3:21" ht="13.5">
      <c r="C7" s="13" t="s">
        <v>67</v>
      </c>
      <c r="E7" s="4">
        <f>SUM(H7:U7)</f>
        <v>8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1</v>
      </c>
      <c r="Q7" s="4">
        <v>2</v>
      </c>
      <c r="R7" s="4">
        <v>1</v>
      </c>
      <c r="S7" s="4">
        <v>0</v>
      </c>
      <c r="T7" s="4">
        <v>1</v>
      </c>
      <c r="U7" s="4">
        <v>0</v>
      </c>
    </row>
    <row r="8" spans="3:21" ht="13.5">
      <c r="C8" s="13" t="s">
        <v>68</v>
      </c>
      <c r="E8" s="4">
        <f>SUM(H8:U8)</f>
        <v>21</v>
      </c>
      <c r="H8" s="4">
        <v>1</v>
      </c>
      <c r="I8" s="4">
        <v>0</v>
      </c>
      <c r="J8" s="4">
        <v>1</v>
      </c>
      <c r="K8" s="4">
        <v>1</v>
      </c>
      <c r="L8" s="4">
        <v>0</v>
      </c>
      <c r="M8" s="4">
        <v>2</v>
      </c>
      <c r="N8" s="4">
        <v>3</v>
      </c>
      <c r="O8" s="4">
        <v>3</v>
      </c>
      <c r="P8" s="4">
        <v>1</v>
      </c>
      <c r="Q8" s="4">
        <v>3</v>
      </c>
      <c r="R8" s="4">
        <v>3</v>
      </c>
      <c r="S8" s="4">
        <v>2</v>
      </c>
      <c r="T8" s="4">
        <v>0</v>
      </c>
      <c r="U8" s="4">
        <v>1</v>
      </c>
    </row>
    <row r="10" ht="13.5">
      <c r="B10" s="9" t="s">
        <v>74</v>
      </c>
    </row>
    <row r="11" spans="3:21" ht="13.5">
      <c r="C11" s="7" t="s">
        <v>77</v>
      </c>
      <c r="E11" s="4">
        <f>AVERAGE(H11:U11)</f>
        <v>7.428571428571429</v>
      </c>
      <c r="F11" s="20"/>
      <c r="H11" s="4">
        <v>2</v>
      </c>
      <c r="I11" s="4">
        <v>10</v>
      </c>
      <c r="J11" s="4">
        <v>7</v>
      </c>
      <c r="K11" s="4">
        <v>5</v>
      </c>
      <c r="L11" s="4">
        <v>6</v>
      </c>
      <c r="M11" s="4">
        <v>6</v>
      </c>
      <c r="N11" s="4">
        <v>11</v>
      </c>
      <c r="O11" s="4">
        <v>8</v>
      </c>
      <c r="P11" s="4">
        <v>9</v>
      </c>
      <c r="Q11" s="4">
        <v>11</v>
      </c>
      <c r="R11" s="4">
        <v>3</v>
      </c>
      <c r="S11" s="4">
        <v>4</v>
      </c>
      <c r="T11" s="4">
        <v>17</v>
      </c>
      <c r="U11" s="4">
        <v>5</v>
      </c>
    </row>
    <row r="12" spans="3:21" ht="13.5">
      <c r="C12" s="7" t="s">
        <v>78</v>
      </c>
      <c r="E12" s="4">
        <f aca="true" t="shared" si="0" ref="E12:E29">AVERAGE(H12:U12)</f>
        <v>3.0714285714285716</v>
      </c>
      <c r="F12" s="20"/>
      <c r="H12" s="4">
        <v>1</v>
      </c>
      <c r="I12" s="4">
        <v>4</v>
      </c>
      <c r="J12" s="4">
        <v>2</v>
      </c>
      <c r="K12" s="4">
        <v>1</v>
      </c>
      <c r="L12" s="4">
        <v>3</v>
      </c>
      <c r="M12" s="4">
        <v>2</v>
      </c>
      <c r="N12" s="4">
        <v>4</v>
      </c>
      <c r="O12" s="4">
        <v>4</v>
      </c>
      <c r="P12" s="4">
        <v>6</v>
      </c>
      <c r="Q12" s="4">
        <v>5</v>
      </c>
      <c r="R12" s="4">
        <v>3</v>
      </c>
      <c r="S12" s="4">
        <v>2</v>
      </c>
      <c r="T12" s="4">
        <v>5</v>
      </c>
      <c r="U12" s="4">
        <v>1</v>
      </c>
    </row>
    <row r="13" spans="3:21" ht="13.5">
      <c r="C13" s="7" t="s">
        <v>79</v>
      </c>
      <c r="E13" s="4">
        <f t="shared" si="0"/>
        <v>0</v>
      </c>
      <c r="F13" s="20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3:21" ht="13.5">
      <c r="C14" s="7" t="s">
        <v>80</v>
      </c>
      <c r="E14" s="4">
        <f t="shared" si="0"/>
        <v>9.285714285714286</v>
      </c>
      <c r="F14" s="20"/>
      <c r="H14" s="4">
        <v>6</v>
      </c>
      <c r="I14" s="4">
        <v>9</v>
      </c>
      <c r="J14" s="4">
        <v>10</v>
      </c>
      <c r="K14" s="4">
        <v>14</v>
      </c>
      <c r="L14" s="4">
        <v>7</v>
      </c>
      <c r="M14" s="4">
        <v>10</v>
      </c>
      <c r="N14" s="4">
        <v>10</v>
      </c>
      <c r="O14" s="4">
        <v>7</v>
      </c>
      <c r="P14" s="4">
        <v>10</v>
      </c>
      <c r="Q14" s="4">
        <v>7</v>
      </c>
      <c r="R14" s="4">
        <v>6</v>
      </c>
      <c r="S14" s="4">
        <v>13</v>
      </c>
      <c r="T14" s="4">
        <v>6</v>
      </c>
      <c r="U14" s="4">
        <v>15</v>
      </c>
    </row>
    <row r="15" spans="3:21" ht="13.5">
      <c r="C15" s="7" t="s">
        <v>81</v>
      </c>
      <c r="E15" s="4">
        <f t="shared" si="0"/>
        <v>1</v>
      </c>
      <c r="F15" s="20"/>
      <c r="H15" s="4">
        <v>0</v>
      </c>
      <c r="I15" s="4">
        <v>2</v>
      </c>
      <c r="J15" s="4">
        <v>0</v>
      </c>
      <c r="K15" s="4">
        <v>1</v>
      </c>
      <c r="L15" s="4">
        <v>1</v>
      </c>
      <c r="M15" s="4">
        <v>2</v>
      </c>
      <c r="N15" s="4">
        <v>0</v>
      </c>
      <c r="O15" s="4">
        <v>2</v>
      </c>
      <c r="P15" s="4">
        <v>0</v>
      </c>
      <c r="Q15" s="4">
        <v>1</v>
      </c>
      <c r="R15" s="4">
        <v>1</v>
      </c>
      <c r="S15" s="4">
        <v>1</v>
      </c>
      <c r="T15" s="4">
        <v>1</v>
      </c>
      <c r="U15" s="4">
        <v>2</v>
      </c>
    </row>
    <row r="16" spans="3:21" ht="13.5">
      <c r="C16" s="7" t="s">
        <v>82</v>
      </c>
      <c r="E16" s="4">
        <f t="shared" si="0"/>
        <v>303.42857142857144</v>
      </c>
      <c r="F16" s="20"/>
      <c r="H16" s="4">
        <v>297</v>
      </c>
      <c r="I16" s="4">
        <v>301</v>
      </c>
      <c r="J16" s="4">
        <v>292</v>
      </c>
      <c r="K16" s="4">
        <v>271</v>
      </c>
      <c r="L16" s="4">
        <v>300</v>
      </c>
      <c r="M16" s="4">
        <v>286</v>
      </c>
      <c r="N16" s="4">
        <v>298</v>
      </c>
      <c r="O16" s="4">
        <v>311</v>
      </c>
      <c r="P16" s="4">
        <v>329</v>
      </c>
      <c r="Q16" s="4">
        <v>296</v>
      </c>
      <c r="R16" s="4">
        <v>322</v>
      </c>
      <c r="S16" s="4">
        <v>327</v>
      </c>
      <c r="T16" s="4">
        <v>312</v>
      </c>
      <c r="U16" s="4">
        <v>306</v>
      </c>
    </row>
    <row r="17" spans="3:21" ht="13.5">
      <c r="C17" s="7" t="s">
        <v>83</v>
      </c>
      <c r="E17" s="4">
        <f t="shared" si="0"/>
        <v>172.85714285714286</v>
      </c>
      <c r="F17" s="20"/>
      <c r="H17" s="4">
        <v>177</v>
      </c>
      <c r="I17" s="4">
        <v>170</v>
      </c>
      <c r="J17" s="4">
        <v>172</v>
      </c>
      <c r="K17" s="4">
        <v>151</v>
      </c>
      <c r="L17" s="4">
        <v>143</v>
      </c>
      <c r="M17" s="4">
        <v>161</v>
      </c>
      <c r="N17" s="4">
        <v>163</v>
      </c>
      <c r="O17" s="4">
        <v>181</v>
      </c>
      <c r="P17" s="4">
        <v>195</v>
      </c>
      <c r="Q17" s="4">
        <v>145</v>
      </c>
      <c r="R17" s="4">
        <v>166</v>
      </c>
      <c r="S17" s="4">
        <v>198</v>
      </c>
      <c r="T17" s="4">
        <v>219</v>
      </c>
      <c r="U17" s="4">
        <v>179</v>
      </c>
    </row>
    <row r="18" spans="3:21" ht="13.5">
      <c r="C18" s="7" t="s">
        <v>84</v>
      </c>
      <c r="E18" s="4">
        <f t="shared" si="0"/>
        <v>23.857142857142858</v>
      </c>
      <c r="F18" s="20"/>
      <c r="H18" s="4">
        <v>15</v>
      </c>
      <c r="I18" s="4">
        <v>33</v>
      </c>
      <c r="J18" s="4">
        <v>25</v>
      </c>
      <c r="K18" s="4">
        <v>24</v>
      </c>
      <c r="L18" s="4">
        <v>21</v>
      </c>
      <c r="M18" s="4">
        <v>19</v>
      </c>
      <c r="N18" s="4">
        <v>27</v>
      </c>
      <c r="O18" s="4">
        <v>26</v>
      </c>
      <c r="P18" s="4">
        <v>28</v>
      </c>
      <c r="Q18" s="4">
        <v>23</v>
      </c>
      <c r="R18" s="4">
        <v>17</v>
      </c>
      <c r="S18" s="4">
        <v>22</v>
      </c>
      <c r="T18" s="4">
        <v>26</v>
      </c>
      <c r="U18" s="4">
        <v>28</v>
      </c>
    </row>
    <row r="19" spans="3:21" ht="13.5">
      <c r="C19" s="7" t="s">
        <v>85</v>
      </c>
      <c r="E19" s="4">
        <f t="shared" si="0"/>
        <v>165.57142857142858</v>
      </c>
      <c r="F19" s="20"/>
      <c r="H19" s="4">
        <v>171</v>
      </c>
      <c r="I19" s="4">
        <v>161</v>
      </c>
      <c r="J19" s="4">
        <v>162</v>
      </c>
      <c r="K19" s="4">
        <v>144</v>
      </c>
      <c r="L19" s="4">
        <v>137</v>
      </c>
      <c r="M19" s="4">
        <v>150</v>
      </c>
      <c r="N19" s="4">
        <v>159</v>
      </c>
      <c r="O19" s="4">
        <v>173</v>
      </c>
      <c r="P19" s="4">
        <v>186</v>
      </c>
      <c r="Q19" s="4">
        <v>140</v>
      </c>
      <c r="R19" s="4">
        <v>162</v>
      </c>
      <c r="S19" s="4">
        <v>192</v>
      </c>
      <c r="T19" s="4">
        <v>212</v>
      </c>
      <c r="U19" s="4">
        <v>169</v>
      </c>
    </row>
    <row r="20" spans="3:21" ht="13.5">
      <c r="C20" s="7" t="s">
        <v>86</v>
      </c>
      <c r="E20" s="4">
        <f t="shared" si="0"/>
        <v>36</v>
      </c>
      <c r="F20" s="20"/>
      <c r="H20" s="4">
        <v>37</v>
      </c>
      <c r="I20" s="4">
        <v>33</v>
      </c>
      <c r="J20" s="4">
        <v>41</v>
      </c>
      <c r="K20" s="4">
        <v>32</v>
      </c>
      <c r="L20" s="4">
        <v>35</v>
      </c>
      <c r="M20" s="4">
        <v>34</v>
      </c>
      <c r="N20" s="4">
        <v>34</v>
      </c>
      <c r="O20" s="4">
        <v>31</v>
      </c>
      <c r="P20" s="4">
        <v>41</v>
      </c>
      <c r="Q20" s="4">
        <v>37</v>
      </c>
      <c r="R20" s="4">
        <v>38</v>
      </c>
      <c r="S20" s="4">
        <v>34</v>
      </c>
      <c r="T20" s="4">
        <v>34</v>
      </c>
      <c r="U20" s="4">
        <v>43</v>
      </c>
    </row>
    <row r="21" spans="3:21" ht="13.5">
      <c r="C21" s="7" t="s">
        <v>87</v>
      </c>
      <c r="E21" s="4">
        <f t="shared" si="0"/>
        <v>138.78571428571428</v>
      </c>
      <c r="F21" s="20"/>
      <c r="H21" s="4">
        <v>143</v>
      </c>
      <c r="I21" s="4">
        <v>133</v>
      </c>
      <c r="J21" s="4">
        <v>143</v>
      </c>
      <c r="K21" s="4">
        <v>114</v>
      </c>
      <c r="L21" s="4">
        <v>117</v>
      </c>
      <c r="M21" s="4">
        <v>131</v>
      </c>
      <c r="N21" s="4">
        <v>128</v>
      </c>
      <c r="O21" s="4">
        <v>144</v>
      </c>
      <c r="P21" s="4">
        <v>162</v>
      </c>
      <c r="Q21" s="4">
        <v>117</v>
      </c>
      <c r="R21" s="4">
        <v>146</v>
      </c>
      <c r="S21" s="4">
        <v>159</v>
      </c>
      <c r="T21" s="4">
        <v>158</v>
      </c>
      <c r="U21" s="4">
        <v>148</v>
      </c>
    </row>
    <row r="22" spans="3:21" ht="13.5">
      <c r="C22" s="7" t="s">
        <v>88</v>
      </c>
      <c r="E22" s="4">
        <f t="shared" si="0"/>
        <v>609.3571428571429</v>
      </c>
      <c r="F22" s="20"/>
      <c r="H22" s="4">
        <v>580</v>
      </c>
      <c r="I22" s="4">
        <v>495</v>
      </c>
      <c r="J22" s="4">
        <v>665</v>
      </c>
      <c r="K22" s="4">
        <v>596</v>
      </c>
      <c r="L22" s="4">
        <v>645</v>
      </c>
      <c r="M22" s="4">
        <v>543</v>
      </c>
      <c r="N22" s="4">
        <v>574</v>
      </c>
      <c r="O22" s="4">
        <v>615</v>
      </c>
      <c r="P22" s="4">
        <v>610</v>
      </c>
      <c r="Q22" s="4">
        <v>615</v>
      </c>
      <c r="R22" s="4">
        <v>597</v>
      </c>
      <c r="S22" s="4">
        <v>636</v>
      </c>
      <c r="T22" s="4">
        <v>607</v>
      </c>
      <c r="U22" s="4">
        <v>753</v>
      </c>
    </row>
    <row r="23" spans="3:21" ht="13.5">
      <c r="C23" s="7" t="s">
        <v>89</v>
      </c>
      <c r="E23" s="4">
        <f t="shared" si="0"/>
        <v>9.357142857142858</v>
      </c>
      <c r="F23" s="20"/>
      <c r="H23" s="4">
        <v>10</v>
      </c>
      <c r="I23" s="4">
        <v>12</v>
      </c>
      <c r="J23" s="4">
        <v>8</v>
      </c>
      <c r="K23" s="4">
        <v>8</v>
      </c>
      <c r="L23" s="4">
        <v>8</v>
      </c>
      <c r="M23" s="4">
        <v>7</v>
      </c>
      <c r="N23" s="4">
        <v>7</v>
      </c>
      <c r="O23" s="4">
        <v>9</v>
      </c>
      <c r="P23" s="4">
        <v>15</v>
      </c>
      <c r="Q23" s="4">
        <v>15</v>
      </c>
      <c r="R23" s="4">
        <v>10</v>
      </c>
      <c r="S23" s="4">
        <v>10</v>
      </c>
      <c r="T23" s="4">
        <v>8</v>
      </c>
      <c r="U23" s="4">
        <v>4</v>
      </c>
    </row>
    <row r="24" spans="3:21" ht="13.5">
      <c r="C24" s="7" t="s">
        <v>90</v>
      </c>
      <c r="E24" s="4">
        <f t="shared" si="0"/>
        <v>0.8571428571428571</v>
      </c>
      <c r="F24" s="20"/>
      <c r="H24" s="4">
        <v>1</v>
      </c>
      <c r="I24" s="4">
        <v>1</v>
      </c>
      <c r="J24" s="4">
        <v>2</v>
      </c>
      <c r="K24" s="4">
        <v>0</v>
      </c>
      <c r="L24" s="4">
        <v>3</v>
      </c>
      <c r="M24" s="4">
        <v>1</v>
      </c>
      <c r="N24" s="4">
        <v>0</v>
      </c>
      <c r="O24" s="4">
        <v>1</v>
      </c>
      <c r="P24" s="4">
        <v>0</v>
      </c>
      <c r="Q24" s="4">
        <v>1</v>
      </c>
      <c r="R24" s="4">
        <v>1</v>
      </c>
      <c r="S24" s="4">
        <v>0</v>
      </c>
      <c r="T24" s="4">
        <v>1</v>
      </c>
      <c r="U24" s="4">
        <v>0</v>
      </c>
    </row>
    <row r="25" spans="3:21" ht="13.5">
      <c r="C25" s="7" t="s">
        <v>203</v>
      </c>
      <c r="E25" s="4">
        <f t="shared" si="0"/>
        <v>0.5714285714285714</v>
      </c>
      <c r="F25" s="20"/>
      <c r="H25" s="4">
        <v>3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1</v>
      </c>
      <c r="O25" s="4">
        <v>0</v>
      </c>
      <c r="P25" s="4">
        <v>1</v>
      </c>
      <c r="Q25" s="4">
        <v>2</v>
      </c>
      <c r="R25" s="4">
        <v>0</v>
      </c>
      <c r="S25" s="4">
        <v>0</v>
      </c>
      <c r="T25" s="4">
        <v>0</v>
      </c>
      <c r="U25" s="4">
        <v>0</v>
      </c>
    </row>
    <row r="26" spans="3:21" ht="13.5">
      <c r="C26" s="7" t="s">
        <v>205</v>
      </c>
      <c r="E26" s="4">
        <f t="shared" si="0"/>
        <v>0</v>
      </c>
      <c r="F26" s="20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3:21" ht="13.5">
      <c r="C27" s="7" t="s">
        <v>457</v>
      </c>
      <c r="E27" s="4">
        <f t="shared" si="0"/>
        <v>5.556596515494392</v>
      </c>
      <c r="F27" s="20"/>
      <c r="H27" s="4">
        <v>5.5919191919191915</v>
      </c>
      <c r="I27" s="4">
        <v>5.790909090909091</v>
      </c>
      <c r="J27" s="4">
        <v>5.716666666666667</v>
      </c>
      <c r="K27" s="4">
        <v>5.4393939393939394</v>
      </c>
      <c r="L27" s="4">
        <v>5.542929292929293</v>
      </c>
      <c r="M27" s="4">
        <v>5.271717171717172</v>
      </c>
      <c r="N27" s="4">
        <v>5.375757575757576</v>
      </c>
      <c r="O27" s="4">
        <v>5.405555555555556</v>
      </c>
      <c r="P27" s="4">
        <v>5.752525252525253</v>
      </c>
      <c r="Q27" s="4">
        <v>5.710606060606061</v>
      </c>
      <c r="R27" s="4">
        <v>5.3262626262626265</v>
      </c>
      <c r="S27" s="4">
        <v>5.372727272727273</v>
      </c>
      <c r="T27" s="4">
        <v>6.067676767676768</v>
      </c>
      <c r="U27" s="4">
        <v>5.427704752275026</v>
      </c>
    </row>
    <row r="28" spans="3:21" ht="13.5">
      <c r="C28" s="7" t="s">
        <v>458</v>
      </c>
      <c r="E28" s="4">
        <f t="shared" si="0"/>
        <v>5.533686679754561</v>
      </c>
      <c r="F28" s="20"/>
      <c r="H28" s="4">
        <v>5.561081081081081</v>
      </c>
      <c r="I28" s="4">
        <v>5.752953813104189</v>
      </c>
      <c r="J28" s="4">
        <v>5.803423848878395</v>
      </c>
      <c r="K28" s="4">
        <v>5.408891328210758</v>
      </c>
      <c r="L28" s="4">
        <v>5.54696132596685</v>
      </c>
      <c r="M28" s="4">
        <v>5.182608695652174</v>
      </c>
      <c r="N28" s="4">
        <v>5.350886917960088</v>
      </c>
      <c r="O28" s="4">
        <v>5.396912899669239</v>
      </c>
      <c r="P28" s="4">
        <v>5.766411378555799</v>
      </c>
      <c r="Q28" s="4">
        <v>5.692926045016077</v>
      </c>
      <c r="R28" s="4">
        <v>5.193470374848851</v>
      </c>
      <c r="S28" s="4">
        <v>5.319078947368421</v>
      </c>
      <c r="T28" s="4">
        <v>6.073304157549234</v>
      </c>
      <c r="U28" s="4">
        <v>5.422702702702702</v>
      </c>
    </row>
    <row r="29" spans="3:21" ht="13.5">
      <c r="C29" s="7" t="s">
        <v>459</v>
      </c>
      <c r="E29" s="4">
        <f t="shared" si="0"/>
        <v>5.82668581852684</v>
      </c>
      <c r="F29" s="20"/>
      <c r="H29" s="4">
        <v>6.030769230769231</v>
      </c>
      <c r="I29" s="4">
        <v>6.389830508474576</v>
      </c>
      <c r="J29" s="4">
        <v>5.2027972027972025</v>
      </c>
      <c r="K29" s="4">
        <v>5.791139240506329</v>
      </c>
      <c r="L29" s="4">
        <v>5.5</v>
      </c>
      <c r="M29" s="4">
        <v>6.442857142857143</v>
      </c>
      <c r="N29" s="4">
        <v>5.630681818181818</v>
      </c>
      <c r="O29" s="4">
        <v>5.5</v>
      </c>
      <c r="P29" s="4">
        <v>5.5855263157894735</v>
      </c>
      <c r="Q29" s="4">
        <v>6</v>
      </c>
      <c r="R29" s="4">
        <v>6</v>
      </c>
      <c r="S29" s="4">
        <v>6</v>
      </c>
      <c r="T29" s="4">
        <v>6</v>
      </c>
      <c r="U29" s="4">
        <v>5.5</v>
      </c>
    </row>
    <row r="31" ht="13.5">
      <c r="B31" s="9" t="s">
        <v>75</v>
      </c>
    </row>
    <row r="32" spans="3:21" ht="13.5">
      <c r="C32" s="14" t="s">
        <v>77</v>
      </c>
      <c r="E32" s="4">
        <f aca="true" t="shared" si="1" ref="E32:E50">AVERAGE(H32:U32)</f>
        <v>15.428571428571429</v>
      </c>
      <c r="F32" s="20"/>
      <c r="H32" s="4">
        <v>18</v>
      </c>
      <c r="I32" s="4">
        <v>11</v>
      </c>
      <c r="J32" s="4">
        <v>12</v>
      </c>
      <c r="K32" s="4">
        <v>17</v>
      </c>
      <c r="L32" s="4">
        <v>15</v>
      </c>
      <c r="M32" s="4">
        <v>23</v>
      </c>
      <c r="N32" s="4">
        <v>25</v>
      </c>
      <c r="O32" s="4">
        <v>13</v>
      </c>
      <c r="P32" s="4">
        <v>16</v>
      </c>
      <c r="Q32" s="4">
        <v>17</v>
      </c>
      <c r="R32" s="4">
        <v>18</v>
      </c>
      <c r="S32" s="4">
        <v>11</v>
      </c>
      <c r="T32" s="4">
        <v>7</v>
      </c>
      <c r="U32" s="4">
        <v>13</v>
      </c>
    </row>
    <row r="33" spans="3:21" ht="13.5">
      <c r="C33" s="14" t="s">
        <v>78</v>
      </c>
      <c r="E33" s="4">
        <f t="shared" si="1"/>
        <v>6.571428571428571</v>
      </c>
      <c r="F33" s="20"/>
      <c r="H33" s="4">
        <v>5</v>
      </c>
      <c r="I33" s="4">
        <v>6</v>
      </c>
      <c r="J33" s="4">
        <v>3</v>
      </c>
      <c r="K33" s="4">
        <v>7</v>
      </c>
      <c r="L33" s="4">
        <v>3</v>
      </c>
      <c r="M33" s="4">
        <v>11</v>
      </c>
      <c r="N33" s="4">
        <v>11</v>
      </c>
      <c r="O33" s="4">
        <v>7</v>
      </c>
      <c r="P33" s="4">
        <v>6</v>
      </c>
      <c r="Q33" s="4">
        <v>8</v>
      </c>
      <c r="R33" s="4">
        <v>11</v>
      </c>
      <c r="S33" s="4">
        <v>6</v>
      </c>
      <c r="T33" s="4">
        <v>2</v>
      </c>
      <c r="U33" s="4">
        <v>6</v>
      </c>
    </row>
    <row r="34" spans="3:21" ht="13.5">
      <c r="C34" s="14" t="s">
        <v>79</v>
      </c>
      <c r="E34" s="4">
        <f t="shared" si="1"/>
        <v>0</v>
      </c>
      <c r="F34" s="20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3:21" ht="13.5">
      <c r="C35" s="14" t="s">
        <v>80</v>
      </c>
      <c r="E35" s="4">
        <f t="shared" si="1"/>
        <v>9.357142857142858</v>
      </c>
      <c r="F35" s="20"/>
      <c r="H35" s="4">
        <v>10</v>
      </c>
      <c r="I35" s="4">
        <v>12</v>
      </c>
      <c r="J35" s="4">
        <v>8</v>
      </c>
      <c r="K35" s="4">
        <v>8</v>
      </c>
      <c r="L35" s="4">
        <v>8</v>
      </c>
      <c r="M35" s="4">
        <v>7</v>
      </c>
      <c r="N35" s="4">
        <v>7</v>
      </c>
      <c r="O35" s="4">
        <v>9</v>
      </c>
      <c r="P35" s="4">
        <v>15</v>
      </c>
      <c r="Q35" s="4">
        <v>15</v>
      </c>
      <c r="R35" s="4">
        <v>10</v>
      </c>
      <c r="S35" s="4">
        <v>10</v>
      </c>
      <c r="T35" s="4">
        <v>8</v>
      </c>
      <c r="U35" s="4">
        <v>4</v>
      </c>
    </row>
    <row r="36" spans="3:21" ht="13.5">
      <c r="C36" s="14" t="s">
        <v>81</v>
      </c>
      <c r="E36" s="4">
        <f t="shared" si="1"/>
        <v>1.5714285714285714</v>
      </c>
      <c r="F36" s="20"/>
      <c r="H36" s="4">
        <v>1</v>
      </c>
      <c r="I36" s="4">
        <v>1</v>
      </c>
      <c r="J36" s="4">
        <v>0</v>
      </c>
      <c r="K36" s="4">
        <v>1</v>
      </c>
      <c r="L36" s="4">
        <v>4</v>
      </c>
      <c r="M36" s="4">
        <v>2</v>
      </c>
      <c r="N36" s="4">
        <v>1</v>
      </c>
      <c r="O36" s="4">
        <v>2</v>
      </c>
      <c r="P36" s="4">
        <v>0</v>
      </c>
      <c r="Q36" s="4">
        <v>3</v>
      </c>
      <c r="R36" s="4">
        <v>3</v>
      </c>
      <c r="S36" s="4">
        <v>0</v>
      </c>
      <c r="T36" s="4">
        <v>2</v>
      </c>
      <c r="U36" s="4">
        <v>2</v>
      </c>
    </row>
    <row r="37" spans="3:21" ht="13.5">
      <c r="C37" s="14" t="s">
        <v>82</v>
      </c>
      <c r="E37" s="4">
        <f t="shared" si="1"/>
        <v>332.7857142857143</v>
      </c>
      <c r="F37" s="20"/>
      <c r="H37" s="4">
        <v>329</v>
      </c>
      <c r="I37" s="4">
        <v>340</v>
      </c>
      <c r="J37" s="4">
        <v>328</v>
      </c>
      <c r="K37" s="4">
        <v>313</v>
      </c>
      <c r="L37" s="4">
        <v>343</v>
      </c>
      <c r="M37" s="4">
        <v>377</v>
      </c>
      <c r="N37" s="4">
        <v>361</v>
      </c>
      <c r="O37" s="4">
        <v>312</v>
      </c>
      <c r="P37" s="4">
        <v>326</v>
      </c>
      <c r="Q37" s="4">
        <v>322</v>
      </c>
      <c r="R37" s="4">
        <v>357</v>
      </c>
      <c r="S37" s="4">
        <v>328</v>
      </c>
      <c r="T37" s="4">
        <v>293</v>
      </c>
      <c r="U37" s="4">
        <v>330</v>
      </c>
    </row>
    <row r="38" spans="3:21" ht="13.5">
      <c r="C38" s="14" t="s">
        <v>83</v>
      </c>
      <c r="E38" s="4">
        <f t="shared" si="1"/>
        <v>198.21428571428572</v>
      </c>
      <c r="F38" s="20"/>
      <c r="H38" s="4">
        <v>194</v>
      </c>
      <c r="I38" s="4">
        <v>202</v>
      </c>
      <c r="J38" s="4">
        <v>189</v>
      </c>
      <c r="K38" s="4">
        <v>199</v>
      </c>
      <c r="L38" s="4">
        <v>205</v>
      </c>
      <c r="M38" s="4">
        <v>238</v>
      </c>
      <c r="N38" s="4">
        <v>221</v>
      </c>
      <c r="O38" s="4">
        <v>184</v>
      </c>
      <c r="P38" s="4">
        <v>183</v>
      </c>
      <c r="Q38" s="4">
        <v>189</v>
      </c>
      <c r="R38" s="4">
        <v>212</v>
      </c>
      <c r="S38" s="4">
        <v>194</v>
      </c>
      <c r="T38" s="4">
        <v>177</v>
      </c>
      <c r="U38" s="4">
        <v>188</v>
      </c>
    </row>
    <row r="39" spans="3:21" ht="13.5">
      <c r="C39" s="14" t="s">
        <v>84</v>
      </c>
      <c r="E39" s="4">
        <f t="shared" si="1"/>
        <v>32</v>
      </c>
      <c r="F39" s="20"/>
      <c r="H39" s="4">
        <v>23</v>
      </c>
      <c r="I39" s="4">
        <v>28</v>
      </c>
      <c r="J39" s="4">
        <v>23</v>
      </c>
      <c r="K39" s="4">
        <v>43</v>
      </c>
      <c r="L39" s="4">
        <v>49</v>
      </c>
      <c r="M39" s="4">
        <v>39</v>
      </c>
      <c r="N39" s="4">
        <v>46</v>
      </c>
      <c r="O39" s="4">
        <v>28</v>
      </c>
      <c r="P39" s="4">
        <v>29</v>
      </c>
      <c r="Q39" s="4">
        <v>25</v>
      </c>
      <c r="R39" s="4">
        <v>26</v>
      </c>
      <c r="S39" s="4">
        <v>31</v>
      </c>
      <c r="T39" s="4">
        <v>24</v>
      </c>
      <c r="U39" s="4">
        <v>34</v>
      </c>
    </row>
    <row r="40" spans="3:21" ht="13.5">
      <c r="C40" s="14" t="s">
        <v>85</v>
      </c>
      <c r="E40" s="4">
        <f t="shared" si="1"/>
        <v>190.57142857142858</v>
      </c>
      <c r="F40" s="20"/>
      <c r="H40" s="4">
        <v>188</v>
      </c>
      <c r="I40" s="4">
        <v>195</v>
      </c>
      <c r="J40" s="4">
        <v>184</v>
      </c>
      <c r="K40" s="4">
        <v>188</v>
      </c>
      <c r="L40" s="4">
        <v>195</v>
      </c>
      <c r="M40" s="4">
        <v>232</v>
      </c>
      <c r="N40" s="4">
        <v>217</v>
      </c>
      <c r="O40" s="4">
        <v>173</v>
      </c>
      <c r="P40" s="4">
        <v>175</v>
      </c>
      <c r="Q40" s="4">
        <v>179</v>
      </c>
      <c r="R40" s="4">
        <v>209</v>
      </c>
      <c r="S40" s="4">
        <v>186</v>
      </c>
      <c r="T40" s="4">
        <v>169</v>
      </c>
      <c r="U40" s="4">
        <v>178</v>
      </c>
    </row>
    <row r="41" spans="3:21" ht="13.5">
      <c r="C41" s="14" t="s">
        <v>86</v>
      </c>
      <c r="E41" s="4">
        <f t="shared" si="1"/>
        <v>36.642857142857146</v>
      </c>
      <c r="F41" s="20"/>
      <c r="H41" s="4">
        <v>36</v>
      </c>
      <c r="I41" s="4">
        <v>35</v>
      </c>
      <c r="J41" s="4">
        <v>33</v>
      </c>
      <c r="K41" s="4">
        <v>37</v>
      </c>
      <c r="L41" s="4">
        <v>43</v>
      </c>
      <c r="M41" s="4">
        <v>40</v>
      </c>
      <c r="N41" s="4">
        <v>33</v>
      </c>
      <c r="O41" s="4">
        <v>30</v>
      </c>
      <c r="P41" s="4">
        <v>39</v>
      </c>
      <c r="Q41" s="4">
        <v>27</v>
      </c>
      <c r="R41" s="4">
        <v>38</v>
      </c>
      <c r="S41" s="4">
        <v>42</v>
      </c>
      <c r="T41" s="4">
        <v>37</v>
      </c>
      <c r="U41" s="4">
        <v>43</v>
      </c>
    </row>
    <row r="42" spans="3:21" ht="13.5">
      <c r="C42" s="14" t="s">
        <v>87</v>
      </c>
      <c r="E42" s="4">
        <f t="shared" si="1"/>
        <v>161.64285714285714</v>
      </c>
      <c r="F42" s="20"/>
      <c r="H42" s="4">
        <v>170</v>
      </c>
      <c r="I42" s="4">
        <v>152</v>
      </c>
      <c r="J42" s="4">
        <v>161</v>
      </c>
      <c r="K42" s="4">
        <v>161</v>
      </c>
      <c r="L42" s="4">
        <v>170</v>
      </c>
      <c r="M42" s="4">
        <v>198</v>
      </c>
      <c r="N42" s="4">
        <v>173</v>
      </c>
      <c r="O42" s="4">
        <v>166</v>
      </c>
      <c r="P42" s="4">
        <v>153</v>
      </c>
      <c r="Q42" s="4">
        <v>155</v>
      </c>
      <c r="R42" s="4">
        <v>173</v>
      </c>
      <c r="S42" s="4">
        <v>148</v>
      </c>
      <c r="T42" s="4">
        <v>144</v>
      </c>
      <c r="U42" s="4">
        <v>139</v>
      </c>
    </row>
    <row r="43" spans="3:21" ht="13.5">
      <c r="C43" s="14" t="s">
        <v>88</v>
      </c>
      <c r="E43" s="4">
        <f t="shared" si="1"/>
        <v>790.7142857142857</v>
      </c>
      <c r="F43" s="20"/>
      <c r="H43" s="4">
        <v>956</v>
      </c>
      <c r="I43" s="4">
        <v>942</v>
      </c>
      <c r="J43" s="4">
        <v>729</v>
      </c>
      <c r="K43" s="4">
        <v>847</v>
      </c>
      <c r="L43" s="4">
        <v>714</v>
      </c>
      <c r="M43" s="4">
        <v>906</v>
      </c>
      <c r="N43" s="4">
        <v>746</v>
      </c>
      <c r="O43" s="4">
        <v>802</v>
      </c>
      <c r="P43" s="4">
        <v>734</v>
      </c>
      <c r="Q43" s="4">
        <v>843</v>
      </c>
      <c r="R43" s="4">
        <v>768</v>
      </c>
      <c r="S43" s="4">
        <v>670</v>
      </c>
      <c r="T43" s="4">
        <v>813</v>
      </c>
      <c r="U43" s="4">
        <v>600</v>
      </c>
    </row>
    <row r="44" spans="3:21" ht="13.5">
      <c r="C44" s="14" t="s">
        <v>89</v>
      </c>
      <c r="E44" s="4">
        <f t="shared" si="1"/>
        <v>9.285714285714286</v>
      </c>
      <c r="F44" s="20"/>
      <c r="H44" s="4">
        <v>6</v>
      </c>
      <c r="I44" s="4">
        <v>9</v>
      </c>
      <c r="J44" s="4">
        <v>10</v>
      </c>
      <c r="K44" s="4">
        <v>14</v>
      </c>
      <c r="L44" s="4">
        <v>7</v>
      </c>
      <c r="M44" s="4">
        <v>10</v>
      </c>
      <c r="N44" s="4">
        <v>10</v>
      </c>
      <c r="O44" s="4">
        <v>7</v>
      </c>
      <c r="P44" s="4">
        <v>10</v>
      </c>
      <c r="Q44" s="4">
        <v>7</v>
      </c>
      <c r="R44" s="4">
        <v>6</v>
      </c>
      <c r="S44" s="4">
        <v>13</v>
      </c>
      <c r="T44" s="4">
        <v>6</v>
      </c>
      <c r="U44" s="4">
        <v>15</v>
      </c>
    </row>
    <row r="45" spans="3:21" ht="13.5">
      <c r="C45" s="14" t="s">
        <v>90</v>
      </c>
      <c r="E45" s="4">
        <f t="shared" si="1"/>
        <v>1.3571428571428572</v>
      </c>
      <c r="F45" s="20"/>
      <c r="H45" s="4">
        <v>1</v>
      </c>
      <c r="I45" s="4">
        <v>3</v>
      </c>
      <c r="J45" s="4">
        <v>2</v>
      </c>
      <c r="K45" s="4">
        <v>3</v>
      </c>
      <c r="L45" s="4">
        <v>1</v>
      </c>
      <c r="M45" s="4">
        <v>0</v>
      </c>
      <c r="N45" s="4">
        <v>1</v>
      </c>
      <c r="O45" s="4">
        <v>1</v>
      </c>
      <c r="P45" s="4">
        <v>1</v>
      </c>
      <c r="Q45" s="4">
        <v>1</v>
      </c>
      <c r="R45" s="4">
        <v>0</v>
      </c>
      <c r="S45" s="4">
        <v>3</v>
      </c>
      <c r="T45" s="4">
        <v>1</v>
      </c>
      <c r="U45" s="4">
        <v>1</v>
      </c>
    </row>
    <row r="46" spans="3:21" ht="13.5">
      <c r="C46" s="14" t="s">
        <v>203</v>
      </c>
      <c r="E46" s="4">
        <f t="shared" si="1"/>
        <v>0.42857142857142855</v>
      </c>
      <c r="F46" s="20"/>
      <c r="H46" s="4">
        <v>1</v>
      </c>
      <c r="I46" s="4">
        <v>2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1</v>
      </c>
      <c r="S46" s="4">
        <v>1</v>
      </c>
      <c r="T46" s="4">
        <v>0</v>
      </c>
      <c r="U46" s="4">
        <v>0</v>
      </c>
    </row>
    <row r="47" spans="3:21" ht="13.5">
      <c r="C47" s="14" t="s">
        <v>205</v>
      </c>
      <c r="E47" s="4">
        <f t="shared" si="1"/>
        <v>0.07142857142857142</v>
      </c>
      <c r="F47" s="20"/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3:21" ht="13.5">
      <c r="C48" s="14" t="s">
        <v>457</v>
      </c>
      <c r="E48" s="4">
        <f t="shared" si="1"/>
        <v>5.889910391853396</v>
      </c>
      <c r="F48" s="20"/>
      <c r="H48" s="4">
        <v>5.902525252525253</v>
      </c>
      <c r="I48" s="4">
        <v>5.666321243523316</v>
      </c>
      <c r="J48" s="4">
        <v>5.848989898989899</v>
      </c>
      <c r="K48" s="4">
        <v>6.170707070707071</v>
      </c>
      <c r="L48" s="4">
        <v>5.694949494949495</v>
      </c>
      <c r="M48" s="4">
        <v>5.94949494949495</v>
      </c>
      <c r="N48" s="4">
        <v>6.198484848484848</v>
      </c>
      <c r="O48" s="4">
        <v>6.135353535353535</v>
      </c>
      <c r="P48" s="4">
        <v>5.728282828282828</v>
      </c>
      <c r="Q48" s="4">
        <v>5.780808080808081</v>
      </c>
      <c r="R48" s="4">
        <v>6.026262626262627</v>
      </c>
      <c r="S48" s="4">
        <v>5.972727272727273</v>
      </c>
      <c r="T48" s="4">
        <v>5.506060606060606</v>
      </c>
      <c r="U48" s="4">
        <v>5.877777777777778</v>
      </c>
    </row>
    <row r="49" spans="3:21" ht="13.5">
      <c r="C49" s="14" t="s">
        <v>458</v>
      </c>
      <c r="E49" s="4">
        <f t="shared" si="1"/>
        <v>5.8656776285520165</v>
      </c>
      <c r="F49" s="20"/>
      <c r="H49" s="4">
        <v>5.915846994535519</v>
      </c>
      <c r="I49" s="4">
        <v>5.656526548672566</v>
      </c>
      <c r="J49" s="4">
        <v>5.8441835645677696</v>
      </c>
      <c r="K49" s="4">
        <v>6.176663031624864</v>
      </c>
      <c r="L49" s="4">
        <v>5.713393870601589</v>
      </c>
      <c r="M49" s="4">
        <v>5.8054298642533935</v>
      </c>
      <c r="N49" s="4">
        <v>6.186358754027927</v>
      </c>
      <c r="O49" s="4">
        <v>6.124463519313305</v>
      </c>
      <c r="P49" s="4">
        <v>5.74971558589306</v>
      </c>
      <c r="Q49" s="4">
        <v>5.581818181818182</v>
      </c>
      <c r="R49" s="4">
        <v>6.027896995708154</v>
      </c>
      <c r="S49" s="4">
        <v>5.963705308775731</v>
      </c>
      <c r="T49" s="4">
        <v>5.506451612903226</v>
      </c>
      <c r="U49" s="4">
        <v>5.867032967032967</v>
      </c>
    </row>
    <row r="50" spans="3:21" ht="13.5">
      <c r="C50" s="14" t="s">
        <v>459</v>
      </c>
      <c r="E50" s="4">
        <f t="shared" si="1"/>
        <v>6.107615652394649</v>
      </c>
      <c r="F50" s="20"/>
      <c r="H50" s="4">
        <v>5.74</v>
      </c>
      <c r="I50" s="4">
        <v>5.811475409836065</v>
      </c>
      <c r="J50" s="4">
        <v>5.933962264150943</v>
      </c>
      <c r="K50" s="4">
        <v>6.095890410958904</v>
      </c>
      <c r="L50" s="4">
        <v>5.545871559633028</v>
      </c>
      <c r="M50" s="4">
        <v>7.150943396226415</v>
      </c>
      <c r="N50" s="4">
        <v>6.389830508474576</v>
      </c>
      <c r="O50" s="4">
        <v>6.310344827586207</v>
      </c>
      <c r="P50" s="4">
        <v>5.558558558558558</v>
      </c>
      <c r="Q50" s="4">
        <v>7.372727272727273</v>
      </c>
      <c r="R50" s="4">
        <v>6</v>
      </c>
      <c r="S50" s="4">
        <v>6.097014925373134</v>
      </c>
      <c r="T50" s="4">
        <v>5.5</v>
      </c>
      <c r="U50" s="4">
        <v>6</v>
      </c>
    </row>
  </sheetData>
  <mergeCells count="1">
    <mergeCell ref="A1:C1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13"/>
  </sheetPr>
  <dimension ref="A1:U50"/>
  <sheetViews>
    <sheetView workbookViewId="0" topLeftCell="A1">
      <pane xSplit="6" ySplit="2" topLeftCell="G3" activePane="bottomRight" state="frozen"/>
      <selection pane="topLeft" activeCell="M57" sqref="M57"/>
      <selection pane="topRight" activeCell="M57" sqref="M57"/>
      <selection pane="bottomLeft" activeCell="M57" sqref="M57"/>
      <selection pane="bottomRight" activeCell="U51" sqref="U51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3.75390625" style="0" customWidth="1"/>
    <col min="5" max="21" width="5.00390625" style="0" customWidth="1"/>
  </cols>
  <sheetData>
    <row r="1" spans="1:3" ht="19.5" thickBot="1">
      <c r="A1" s="112" t="s">
        <v>40</v>
      </c>
      <c r="B1" s="113"/>
      <c r="C1" s="114"/>
    </row>
    <row r="2" spans="7:21" ht="13.5">
      <c r="G2" t="s">
        <v>63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</row>
    <row r="3" ht="13.5">
      <c r="A3" s="9" t="s">
        <v>76</v>
      </c>
    </row>
    <row r="4" spans="1:21" ht="13.5">
      <c r="A4" s="9"/>
      <c r="C4" s="12" t="s">
        <v>93</v>
      </c>
      <c r="E4" s="4">
        <f>COUNTA(H4:U4)</f>
        <v>14</v>
      </c>
      <c r="H4" s="4" t="s">
        <v>261</v>
      </c>
      <c r="I4" s="4" t="s">
        <v>96</v>
      </c>
      <c r="J4" s="4" t="s">
        <v>263</v>
      </c>
      <c r="K4" s="4" t="s">
        <v>245</v>
      </c>
      <c r="L4" s="4" t="s">
        <v>246</v>
      </c>
      <c r="M4" s="4" t="s">
        <v>100</v>
      </c>
      <c r="N4" s="4" t="s">
        <v>251</v>
      </c>
      <c r="O4" s="4" t="s">
        <v>261</v>
      </c>
      <c r="P4" s="4" t="s">
        <v>96</v>
      </c>
      <c r="Q4" s="4" t="s">
        <v>263</v>
      </c>
      <c r="R4" s="4" t="s">
        <v>245</v>
      </c>
      <c r="S4" s="4" t="s">
        <v>246</v>
      </c>
      <c r="T4" s="4" t="s">
        <v>100</v>
      </c>
      <c r="U4" s="4" t="s">
        <v>251</v>
      </c>
    </row>
    <row r="5" spans="1:21" ht="13.5">
      <c r="A5" s="9"/>
      <c r="C5" s="12" t="s">
        <v>239</v>
      </c>
      <c r="H5" s="4" t="s">
        <v>250</v>
      </c>
      <c r="I5" s="4" t="s">
        <v>249</v>
      </c>
      <c r="J5" s="4" t="s">
        <v>249</v>
      </c>
      <c r="K5" s="4" t="s">
        <v>250</v>
      </c>
      <c r="L5" s="4" t="s">
        <v>249</v>
      </c>
      <c r="M5" s="4" t="s">
        <v>250</v>
      </c>
      <c r="N5" s="4" t="s">
        <v>249</v>
      </c>
      <c r="O5" s="4" t="s">
        <v>249</v>
      </c>
      <c r="P5" s="4" t="s">
        <v>250</v>
      </c>
      <c r="Q5" s="4" t="s">
        <v>250</v>
      </c>
      <c r="R5" s="4" t="s">
        <v>249</v>
      </c>
      <c r="S5" s="4" t="s">
        <v>250</v>
      </c>
      <c r="T5" s="4" t="s">
        <v>249</v>
      </c>
      <c r="U5" s="4" t="s">
        <v>250</v>
      </c>
    </row>
    <row r="6" spans="1:21" ht="13.5">
      <c r="A6" s="9"/>
      <c r="C6" s="13" t="s">
        <v>331</v>
      </c>
      <c r="E6" s="4">
        <f>COUNTIF(H6:U6,"○")*3+COUNTIF(H6:U6,"△")</f>
        <v>17</v>
      </c>
      <c r="H6" s="4" t="s">
        <v>334</v>
      </c>
      <c r="I6" s="4" t="s">
        <v>333</v>
      </c>
      <c r="J6" s="4" t="s">
        <v>332</v>
      </c>
      <c r="K6" s="4" t="s">
        <v>333</v>
      </c>
      <c r="L6" s="4" t="s">
        <v>333</v>
      </c>
      <c r="M6" s="4" t="s">
        <v>334</v>
      </c>
      <c r="N6" s="4" t="s">
        <v>384</v>
      </c>
      <c r="O6" s="4" t="s">
        <v>385</v>
      </c>
      <c r="P6" s="4" t="s">
        <v>409</v>
      </c>
      <c r="Q6" s="4" t="s">
        <v>384</v>
      </c>
      <c r="R6" s="4" t="s">
        <v>384</v>
      </c>
      <c r="S6" s="4" t="s">
        <v>409</v>
      </c>
      <c r="T6" s="4" t="s">
        <v>385</v>
      </c>
      <c r="U6" s="4" t="s">
        <v>385</v>
      </c>
    </row>
    <row r="7" spans="3:21" ht="13.5">
      <c r="C7" s="13" t="s">
        <v>67</v>
      </c>
      <c r="E7" s="4">
        <f>SUM(H7:U7)</f>
        <v>10</v>
      </c>
      <c r="H7" s="4">
        <v>1</v>
      </c>
      <c r="I7" s="4">
        <v>0</v>
      </c>
      <c r="J7" s="4">
        <v>1</v>
      </c>
      <c r="K7" s="4">
        <v>1</v>
      </c>
      <c r="L7" s="4">
        <v>0</v>
      </c>
      <c r="M7" s="4">
        <v>0</v>
      </c>
      <c r="N7" s="4">
        <v>1</v>
      </c>
      <c r="O7" s="4">
        <v>1</v>
      </c>
      <c r="P7" s="4">
        <v>0</v>
      </c>
      <c r="Q7" s="4">
        <v>3</v>
      </c>
      <c r="R7" s="4">
        <v>2</v>
      </c>
      <c r="S7" s="4">
        <v>0</v>
      </c>
      <c r="T7" s="4">
        <v>0</v>
      </c>
      <c r="U7" s="4">
        <v>0</v>
      </c>
    </row>
    <row r="8" spans="3:21" ht="13.5">
      <c r="C8" s="13" t="s">
        <v>68</v>
      </c>
      <c r="E8" s="4">
        <f>SUM(H8:U8)</f>
        <v>14</v>
      </c>
      <c r="H8" s="4">
        <v>2</v>
      </c>
      <c r="I8" s="4">
        <v>0</v>
      </c>
      <c r="J8" s="4">
        <v>0</v>
      </c>
      <c r="K8" s="4">
        <v>1</v>
      </c>
      <c r="L8" s="4">
        <v>0</v>
      </c>
      <c r="M8" s="4">
        <v>2</v>
      </c>
      <c r="N8" s="4">
        <v>0</v>
      </c>
      <c r="O8" s="4">
        <v>2</v>
      </c>
      <c r="P8" s="4">
        <v>0</v>
      </c>
      <c r="Q8" s="4">
        <v>2</v>
      </c>
      <c r="R8" s="4">
        <v>1</v>
      </c>
      <c r="S8" s="4">
        <v>0</v>
      </c>
      <c r="T8" s="4">
        <v>2</v>
      </c>
      <c r="U8" s="4">
        <v>2</v>
      </c>
    </row>
    <row r="10" ht="13.5">
      <c r="B10" s="9" t="s">
        <v>74</v>
      </c>
    </row>
    <row r="11" spans="3:21" ht="13.5">
      <c r="C11" s="7" t="s">
        <v>77</v>
      </c>
      <c r="E11" s="4">
        <f>AVERAGE(H11:U11)</f>
        <v>8.571428571428571</v>
      </c>
      <c r="F11" s="20"/>
      <c r="H11" s="4">
        <v>6</v>
      </c>
      <c r="I11" s="4">
        <v>7</v>
      </c>
      <c r="J11" s="4">
        <v>12</v>
      </c>
      <c r="K11" s="4">
        <v>8</v>
      </c>
      <c r="L11" s="4">
        <v>9</v>
      </c>
      <c r="M11" s="4">
        <v>4</v>
      </c>
      <c r="N11" s="4">
        <v>8</v>
      </c>
      <c r="O11" s="4">
        <v>11</v>
      </c>
      <c r="P11" s="4">
        <v>4</v>
      </c>
      <c r="Q11" s="4">
        <v>17</v>
      </c>
      <c r="R11" s="4">
        <v>8</v>
      </c>
      <c r="S11" s="4">
        <v>9</v>
      </c>
      <c r="T11" s="4">
        <v>6</v>
      </c>
      <c r="U11" s="4">
        <v>11</v>
      </c>
    </row>
    <row r="12" spans="3:21" ht="13.5">
      <c r="C12" s="7" t="s">
        <v>78</v>
      </c>
      <c r="E12" s="4">
        <f aca="true" t="shared" si="0" ref="E12:E29">AVERAGE(H12:U12)</f>
        <v>3</v>
      </c>
      <c r="F12" s="20"/>
      <c r="H12" s="4">
        <v>1</v>
      </c>
      <c r="I12" s="4">
        <v>2</v>
      </c>
      <c r="J12" s="4">
        <v>3</v>
      </c>
      <c r="K12" s="4">
        <v>3</v>
      </c>
      <c r="L12" s="4">
        <v>0</v>
      </c>
      <c r="M12" s="4">
        <v>2</v>
      </c>
      <c r="N12" s="4">
        <v>4</v>
      </c>
      <c r="O12" s="4">
        <v>4</v>
      </c>
      <c r="P12" s="4">
        <v>1</v>
      </c>
      <c r="Q12" s="4">
        <v>8</v>
      </c>
      <c r="R12" s="4">
        <v>5</v>
      </c>
      <c r="S12" s="4">
        <v>3</v>
      </c>
      <c r="T12" s="4">
        <v>1</v>
      </c>
      <c r="U12" s="4">
        <v>5</v>
      </c>
    </row>
    <row r="13" spans="3:21" ht="13.5">
      <c r="C13" s="7" t="s">
        <v>79</v>
      </c>
      <c r="E13" s="4">
        <f t="shared" si="0"/>
        <v>0</v>
      </c>
      <c r="F13" s="20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3:21" ht="13.5">
      <c r="C14" s="7" t="s">
        <v>80</v>
      </c>
      <c r="E14" s="4">
        <f t="shared" si="0"/>
        <v>10.928571428571429</v>
      </c>
      <c r="F14" s="20"/>
      <c r="H14" s="4">
        <v>10</v>
      </c>
      <c r="I14" s="4">
        <v>13</v>
      </c>
      <c r="J14" s="4">
        <v>8</v>
      </c>
      <c r="K14" s="4">
        <v>15</v>
      </c>
      <c r="L14" s="4">
        <v>13</v>
      </c>
      <c r="M14" s="4">
        <v>5</v>
      </c>
      <c r="N14" s="4">
        <v>10</v>
      </c>
      <c r="O14" s="4">
        <v>16</v>
      </c>
      <c r="P14" s="4">
        <v>6</v>
      </c>
      <c r="Q14" s="4">
        <v>15</v>
      </c>
      <c r="R14" s="4">
        <v>7</v>
      </c>
      <c r="S14" s="4">
        <v>13</v>
      </c>
      <c r="T14" s="4">
        <v>14</v>
      </c>
      <c r="U14" s="4">
        <v>8</v>
      </c>
    </row>
    <row r="15" spans="3:21" ht="13.5">
      <c r="C15" s="7" t="s">
        <v>81</v>
      </c>
      <c r="E15" s="4">
        <f t="shared" si="0"/>
        <v>1.2857142857142858</v>
      </c>
      <c r="F15" s="20"/>
      <c r="H15" s="4">
        <v>3</v>
      </c>
      <c r="I15" s="4">
        <v>2</v>
      </c>
      <c r="J15" s="4">
        <v>0</v>
      </c>
      <c r="K15" s="4">
        <v>2</v>
      </c>
      <c r="L15" s="4">
        <v>1</v>
      </c>
      <c r="M15" s="4">
        <v>0</v>
      </c>
      <c r="N15" s="4">
        <v>0</v>
      </c>
      <c r="O15" s="4">
        <v>1</v>
      </c>
      <c r="P15" s="4">
        <v>0</v>
      </c>
      <c r="Q15" s="4">
        <v>3</v>
      </c>
      <c r="R15" s="4">
        <v>1</v>
      </c>
      <c r="S15" s="4">
        <v>1</v>
      </c>
      <c r="T15" s="4">
        <v>4</v>
      </c>
      <c r="U15" s="4">
        <v>0</v>
      </c>
    </row>
    <row r="16" spans="3:21" ht="13.5">
      <c r="C16" s="7" t="s">
        <v>82</v>
      </c>
      <c r="E16" s="4">
        <f t="shared" si="0"/>
        <v>315.7857142857143</v>
      </c>
      <c r="F16" s="20"/>
      <c r="H16" s="4">
        <v>310</v>
      </c>
      <c r="I16" s="4">
        <v>301</v>
      </c>
      <c r="J16" s="4">
        <v>328</v>
      </c>
      <c r="K16" s="4">
        <v>330</v>
      </c>
      <c r="L16" s="4">
        <v>278</v>
      </c>
      <c r="M16" s="4">
        <v>343</v>
      </c>
      <c r="N16" s="4">
        <v>337</v>
      </c>
      <c r="O16" s="4">
        <v>291</v>
      </c>
      <c r="P16" s="4">
        <v>304</v>
      </c>
      <c r="Q16" s="4">
        <v>322</v>
      </c>
      <c r="R16" s="4">
        <v>332</v>
      </c>
      <c r="S16" s="4">
        <v>317</v>
      </c>
      <c r="T16" s="4">
        <v>322</v>
      </c>
      <c r="U16" s="4">
        <v>306</v>
      </c>
    </row>
    <row r="17" spans="3:21" ht="13.5">
      <c r="C17" s="7" t="s">
        <v>83</v>
      </c>
      <c r="E17" s="4">
        <f t="shared" si="0"/>
        <v>187.78571428571428</v>
      </c>
      <c r="F17" s="20"/>
      <c r="H17" s="4">
        <v>198</v>
      </c>
      <c r="I17" s="4">
        <v>182</v>
      </c>
      <c r="J17" s="4">
        <v>189</v>
      </c>
      <c r="K17" s="4">
        <v>203</v>
      </c>
      <c r="L17" s="4">
        <v>160</v>
      </c>
      <c r="M17" s="4">
        <v>207</v>
      </c>
      <c r="N17" s="4">
        <v>210</v>
      </c>
      <c r="O17" s="4">
        <v>181</v>
      </c>
      <c r="P17" s="4">
        <v>188</v>
      </c>
      <c r="Q17" s="4">
        <v>189</v>
      </c>
      <c r="R17" s="4">
        <v>187</v>
      </c>
      <c r="S17" s="4">
        <v>179</v>
      </c>
      <c r="T17" s="4">
        <v>206</v>
      </c>
      <c r="U17" s="4">
        <v>150</v>
      </c>
    </row>
    <row r="18" spans="3:21" ht="13.5">
      <c r="C18" s="7" t="s">
        <v>84</v>
      </c>
      <c r="E18" s="4">
        <f t="shared" si="0"/>
        <v>20.714285714285715</v>
      </c>
      <c r="F18" s="20"/>
      <c r="H18" s="4">
        <v>15</v>
      </c>
      <c r="I18" s="4">
        <v>20</v>
      </c>
      <c r="J18" s="4">
        <v>23</v>
      </c>
      <c r="K18" s="4">
        <v>15</v>
      </c>
      <c r="L18" s="4">
        <v>18</v>
      </c>
      <c r="M18" s="4">
        <v>26</v>
      </c>
      <c r="N18" s="4">
        <v>17</v>
      </c>
      <c r="O18" s="4">
        <v>11</v>
      </c>
      <c r="P18" s="4">
        <v>21</v>
      </c>
      <c r="Q18" s="4">
        <v>25</v>
      </c>
      <c r="R18" s="4">
        <v>22</v>
      </c>
      <c r="S18" s="4">
        <v>18</v>
      </c>
      <c r="T18" s="4">
        <v>25</v>
      </c>
      <c r="U18" s="4">
        <v>34</v>
      </c>
    </row>
    <row r="19" spans="3:21" ht="13.5">
      <c r="C19" s="7" t="s">
        <v>85</v>
      </c>
      <c r="E19" s="4">
        <f t="shared" si="0"/>
        <v>181.07142857142858</v>
      </c>
      <c r="F19" s="20"/>
      <c r="H19" s="4">
        <v>187</v>
      </c>
      <c r="I19" s="4">
        <v>177</v>
      </c>
      <c r="J19" s="4">
        <v>184</v>
      </c>
      <c r="K19" s="4">
        <v>198</v>
      </c>
      <c r="L19" s="4">
        <v>156</v>
      </c>
      <c r="M19" s="4">
        <v>201</v>
      </c>
      <c r="N19" s="4">
        <v>208</v>
      </c>
      <c r="O19" s="4">
        <v>175</v>
      </c>
      <c r="P19" s="4">
        <v>181</v>
      </c>
      <c r="Q19" s="4">
        <v>179</v>
      </c>
      <c r="R19" s="4">
        <v>179</v>
      </c>
      <c r="S19" s="4">
        <v>170</v>
      </c>
      <c r="T19" s="4">
        <v>195</v>
      </c>
      <c r="U19" s="4">
        <v>145</v>
      </c>
    </row>
    <row r="20" spans="3:21" ht="13.5">
      <c r="C20" s="7" t="s">
        <v>86</v>
      </c>
      <c r="E20" s="4">
        <f t="shared" si="0"/>
        <v>35.142857142857146</v>
      </c>
      <c r="F20" s="20"/>
      <c r="H20" s="4">
        <v>40</v>
      </c>
      <c r="I20" s="4">
        <v>35</v>
      </c>
      <c r="J20" s="4">
        <v>33</v>
      </c>
      <c r="K20" s="4">
        <v>41</v>
      </c>
      <c r="L20" s="4">
        <v>26</v>
      </c>
      <c r="M20" s="4">
        <v>46</v>
      </c>
      <c r="N20" s="4">
        <v>31</v>
      </c>
      <c r="O20" s="4">
        <v>31</v>
      </c>
      <c r="P20" s="4">
        <v>34</v>
      </c>
      <c r="Q20" s="4">
        <v>27</v>
      </c>
      <c r="R20" s="4">
        <v>44</v>
      </c>
      <c r="S20" s="4">
        <v>34</v>
      </c>
      <c r="T20" s="4">
        <v>30</v>
      </c>
      <c r="U20" s="4">
        <v>40</v>
      </c>
    </row>
    <row r="21" spans="3:21" ht="13.5">
      <c r="C21" s="7" t="s">
        <v>87</v>
      </c>
      <c r="E21" s="4">
        <f t="shared" si="0"/>
        <v>157.92857142857142</v>
      </c>
      <c r="F21" s="20"/>
      <c r="H21" s="4">
        <v>165</v>
      </c>
      <c r="I21" s="4">
        <v>157</v>
      </c>
      <c r="J21" s="4">
        <v>161</v>
      </c>
      <c r="K21" s="4">
        <v>171</v>
      </c>
      <c r="L21" s="4">
        <v>138</v>
      </c>
      <c r="M21" s="4">
        <v>169</v>
      </c>
      <c r="N21" s="4">
        <v>180</v>
      </c>
      <c r="O21" s="4">
        <v>158</v>
      </c>
      <c r="P21" s="4">
        <v>162</v>
      </c>
      <c r="Q21" s="4">
        <v>155</v>
      </c>
      <c r="R21" s="4">
        <v>181</v>
      </c>
      <c r="S21" s="4">
        <v>137</v>
      </c>
      <c r="T21" s="4">
        <v>154</v>
      </c>
      <c r="U21" s="4">
        <v>123</v>
      </c>
    </row>
    <row r="22" spans="3:21" ht="13.5">
      <c r="C22" s="7" t="s">
        <v>88</v>
      </c>
      <c r="E22" s="4">
        <f t="shared" si="0"/>
        <v>752.2857142857143</v>
      </c>
      <c r="F22" s="20"/>
      <c r="H22" s="4">
        <v>745</v>
      </c>
      <c r="I22" s="4">
        <v>723</v>
      </c>
      <c r="J22" s="4">
        <v>729</v>
      </c>
      <c r="K22" s="4">
        <v>697</v>
      </c>
      <c r="L22" s="4">
        <v>648</v>
      </c>
      <c r="M22" s="4">
        <v>829</v>
      </c>
      <c r="N22" s="4">
        <v>930</v>
      </c>
      <c r="O22" s="4">
        <v>904</v>
      </c>
      <c r="P22" s="4">
        <v>741</v>
      </c>
      <c r="Q22" s="4">
        <v>843</v>
      </c>
      <c r="R22" s="4">
        <v>816</v>
      </c>
      <c r="S22" s="4">
        <v>757</v>
      </c>
      <c r="T22" s="4">
        <v>667</v>
      </c>
      <c r="U22" s="4">
        <v>503</v>
      </c>
    </row>
    <row r="23" spans="3:21" ht="13.5">
      <c r="C23" s="7" t="s">
        <v>89</v>
      </c>
      <c r="E23" s="4">
        <f t="shared" si="0"/>
        <v>9.071428571428571</v>
      </c>
      <c r="F23" s="20"/>
      <c r="H23" s="4">
        <v>10</v>
      </c>
      <c r="I23" s="4">
        <v>10</v>
      </c>
      <c r="J23" s="4">
        <v>10</v>
      </c>
      <c r="K23" s="4">
        <v>7</v>
      </c>
      <c r="L23" s="4">
        <v>7</v>
      </c>
      <c r="M23" s="4">
        <v>6</v>
      </c>
      <c r="N23" s="4">
        <v>8</v>
      </c>
      <c r="O23" s="4">
        <v>9</v>
      </c>
      <c r="P23" s="4">
        <v>10</v>
      </c>
      <c r="Q23" s="4">
        <v>7</v>
      </c>
      <c r="R23" s="4">
        <v>9</v>
      </c>
      <c r="S23" s="4">
        <v>10</v>
      </c>
      <c r="T23" s="4">
        <v>8</v>
      </c>
      <c r="U23" s="4">
        <v>16</v>
      </c>
    </row>
    <row r="24" spans="3:21" ht="13.5">
      <c r="C24" s="7" t="s">
        <v>90</v>
      </c>
      <c r="E24" s="4">
        <f t="shared" si="0"/>
        <v>0.8571428571428571</v>
      </c>
      <c r="F24" s="20"/>
      <c r="H24" s="4">
        <v>1</v>
      </c>
      <c r="I24" s="4">
        <v>0</v>
      </c>
      <c r="J24" s="4">
        <v>2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1</v>
      </c>
      <c r="T24" s="4">
        <v>2</v>
      </c>
      <c r="U24" s="4">
        <v>2</v>
      </c>
    </row>
    <row r="25" spans="3:21" ht="13.5">
      <c r="C25" s="7" t="s">
        <v>203</v>
      </c>
      <c r="E25" s="4">
        <f t="shared" si="0"/>
        <v>0.7142857142857143</v>
      </c>
      <c r="F25" s="20"/>
      <c r="H25" s="4">
        <v>2</v>
      </c>
      <c r="I25" s="4">
        <v>0</v>
      </c>
      <c r="J25" s="4">
        <v>0</v>
      </c>
      <c r="K25" s="4">
        <v>0</v>
      </c>
      <c r="L25" s="4">
        <v>0</v>
      </c>
      <c r="M25" s="4">
        <v>3</v>
      </c>
      <c r="N25" s="4">
        <v>1</v>
      </c>
      <c r="O25" s="4">
        <v>2</v>
      </c>
      <c r="P25" s="4">
        <v>0</v>
      </c>
      <c r="Q25" s="4">
        <v>0</v>
      </c>
      <c r="R25" s="4">
        <v>1</v>
      </c>
      <c r="S25" s="4">
        <v>1</v>
      </c>
      <c r="T25" s="4">
        <v>0</v>
      </c>
      <c r="U25" s="4">
        <v>0</v>
      </c>
    </row>
    <row r="26" spans="3:21" ht="13.5">
      <c r="C26" s="7" t="s">
        <v>205</v>
      </c>
      <c r="E26" s="4">
        <f t="shared" si="0"/>
        <v>0</v>
      </c>
      <c r="F26" s="20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3:21" ht="13.5">
      <c r="C27" s="7" t="s">
        <v>457</v>
      </c>
      <c r="E27" s="4">
        <f t="shared" si="0"/>
        <v>5.570734519104085</v>
      </c>
      <c r="F27" s="20"/>
      <c r="H27" s="4">
        <v>5.437252964426878</v>
      </c>
      <c r="I27" s="4">
        <v>5.5353535353535355</v>
      </c>
      <c r="J27" s="4">
        <v>5.848989898989899</v>
      </c>
      <c r="K27" s="4">
        <v>5.602020202020202</v>
      </c>
      <c r="L27" s="4">
        <v>5.51010101010101</v>
      </c>
      <c r="M27" s="4">
        <v>5.547474747474747</v>
      </c>
      <c r="N27" s="4">
        <v>5.678787878787879</v>
      </c>
      <c r="O27" s="4">
        <v>5.721212121212122</v>
      </c>
      <c r="P27" s="4">
        <v>5.530808080808081</v>
      </c>
      <c r="Q27" s="4">
        <v>5.780808080808081</v>
      </c>
      <c r="R27" s="4">
        <v>5.469191919191919</v>
      </c>
      <c r="S27" s="4">
        <v>5.448484848484848</v>
      </c>
      <c r="T27" s="4">
        <v>5.383333333333334</v>
      </c>
      <c r="U27" s="4">
        <v>5.496464646464647</v>
      </c>
    </row>
    <row r="28" spans="3:21" ht="13.5">
      <c r="C28" s="7" t="s">
        <v>458</v>
      </c>
      <c r="E28" s="4">
        <f t="shared" si="0"/>
        <v>5.51298976429325</v>
      </c>
      <c r="F28" s="20"/>
      <c r="H28" s="4">
        <v>5.425827107790822</v>
      </c>
      <c r="I28" s="4">
        <v>5.523913043478261</v>
      </c>
      <c r="J28" s="4">
        <v>5.8441835645677696</v>
      </c>
      <c r="K28" s="4">
        <v>5.5873362445414845</v>
      </c>
      <c r="L28" s="4">
        <v>5.4525139664804465</v>
      </c>
      <c r="M28" s="4">
        <v>5.5</v>
      </c>
      <c r="N28" s="4">
        <v>5.640692640692641</v>
      </c>
      <c r="O28" s="4">
        <v>5.68763557483731</v>
      </c>
      <c r="P28" s="4">
        <v>5.41331096196868</v>
      </c>
      <c r="Q28" s="4">
        <v>5.581818181818182</v>
      </c>
      <c r="R28" s="4">
        <v>5.441551540913921</v>
      </c>
      <c r="S28" s="4">
        <v>5.3830508474576275</v>
      </c>
      <c r="T28" s="4">
        <v>5.346534653465347</v>
      </c>
      <c r="U28" s="4">
        <v>5.3534883720930235</v>
      </c>
    </row>
    <row r="29" spans="3:21" ht="13.5">
      <c r="C29" s="7" t="s">
        <v>459</v>
      </c>
      <c r="E29" s="4">
        <f t="shared" si="0"/>
        <v>6.130213343233576</v>
      </c>
      <c r="F29" s="20"/>
      <c r="H29" s="4">
        <v>5.58</v>
      </c>
      <c r="I29" s="4">
        <v>5.685714285714286</v>
      </c>
      <c r="J29" s="4">
        <v>5.933962264150943</v>
      </c>
      <c r="K29" s="4">
        <v>5.783783783783784</v>
      </c>
      <c r="L29" s="4">
        <v>6.052631578947368</v>
      </c>
      <c r="M29" s="4">
        <v>6.161971830985915</v>
      </c>
      <c r="N29" s="4">
        <v>6.212121212121212</v>
      </c>
      <c r="O29" s="4">
        <v>6.176470588235294</v>
      </c>
      <c r="P29" s="4">
        <v>6.625</v>
      </c>
      <c r="Q29" s="4">
        <v>7.372727272727273</v>
      </c>
      <c r="R29" s="4">
        <v>6</v>
      </c>
      <c r="S29" s="4">
        <v>6</v>
      </c>
      <c r="T29" s="4">
        <v>5.796296296296297</v>
      </c>
      <c r="U29" s="4">
        <v>6.4423076923076925</v>
      </c>
    </row>
    <row r="31" ht="13.5">
      <c r="B31" s="9" t="s">
        <v>75</v>
      </c>
    </row>
    <row r="32" spans="3:21" ht="13.5">
      <c r="C32" s="14" t="s">
        <v>77</v>
      </c>
      <c r="E32" s="4">
        <f aca="true" t="shared" si="1" ref="E32:E50">AVERAGE(H32:U32)</f>
        <v>10.071428571428571</v>
      </c>
      <c r="F32" s="20"/>
      <c r="H32" s="4">
        <v>12</v>
      </c>
      <c r="I32" s="4">
        <v>10</v>
      </c>
      <c r="J32" s="4">
        <v>7</v>
      </c>
      <c r="K32" s="4">
        <v>3</v>
      </c>
      <c r="L32" s="4">
        <v>11</v>
      </c>
      <c r="M32" s="4">
        <v>9</v>
      </c>
      <c r="N32" s="4">
        <v>8</v>
      </c>
      <c r="O32" s="4">
        <v>8</v>
      </c>
      <c r="P32" s="4">
        <v>12</v>
      </c>
      <c r="Q32" s="4">
        <v>11</v>
      </c>
      <c r="R32" s="4">
        <v>8</v>
      </c>
      <c r="S32" s="4">
        <v>11</v>
      </c>
      <c r="T32" s="4">
        <v>14</v>
      </c>
      <c r="U32" s="4">
        <v>17</v>
      </c>
    </row>
    <row r="33" spans="3:21" ht="13.5">
      <c r="C33" s="14" t="s">
        <v>78</v>
      </c>
      <c r="E33" s="4">
        <f t="shared" si="1"/>
        <v>4.071428571428571</v>
      </c>
      <c r="F33" s="20"/>
      <c r="H33" s="4">
        <v>5</v>
      </c>
      <c r="I33" s="4">
        <v>4</v>
      </c>
      <c r="J33" s="4">
        <v>2</v>
      </c>
      <c r="K33" s="4">
        <v>2</v>
      </c>
      <c r="L33" s="4">
        <v>1</v>
      </c>
      <c r="M33" s="4">
        <v>4</v>
      </c>
      <c r="N33" s="4">
        <v>1</v>
      </c>
      <c r="O33" s="4">
        <v>5</v>
      </c>
      <c r="P33" s="4">
        <v>6</v>
      </c>
      <c r="Q33" s="4">
        <v>5</v>
      </c>
      <c r="R33" s="4">
        <v>5</v>
      </c>
      <c r="S33" s="4">
        <v>2</v>
      </c>
      <c r="T33" s="4">
        <v>7</v>
      </c>
      <c r="U33" s="4">
        <v>8</v>
      </c>
    </row>
    <row r="34" spans="3:21" ht="13.5">
      <c r="C34" s="14" t="s">
        <v>79</v>
      </c>
      <c r="E34" s="4">
        <f t="shared" si="1"/>
        <v>0.07142857142857142</v>
      </c>
      <c r="F34" s="20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3:21" ht="13.5">
      <c r="C35" s="14" t="s">
        <v>80</v>
      </c>
      <c r="E35" s="4">
        <f t="shared" si="1"/>
        <v>9</v>
      </c>
      <c r="F35" s="20"/>
      <c r="H35" s="4">
        <v>10</v>
      </c>
      <c r="I35" s="4">
        <v>10</v>
      </c>
      <c r="J35" s="4">
        <v>10</v>
      </c>
      <c r="K35" s="4">
        <v>7</v>
      </c>
      <c r="L35" s="4">
        <v>7</v>
      </c>
      <c r="M35" s="4">
        <v>6</v>
      </c>
      <c r="N35" s="4">
        <v>7</v>
      </c>
      <c r="O35" s="4">
        <v>9</v>
      </c>
      <c r="P35" s="4">
        <v>10</v>
      </c>
      <c r="Q35" s="4">
        <v>7</v>
      </c>
      <c r="R35" s="4">
        <v>9</v>
      </c>
      <c r="S35" s="4">
        <v>10</v>
      </c>
      <c r="T35" s="4">
        <v>8</v>
      </c>
      <c r="U35" s="4">
        <v>16</v>
      </c>
    </row>
    <row r="36" spans="3:21" ht="13.5">
      <c r="C36" s="14" t="s">
        <v>81</v>
      </c>
      <c r="E36" s="4">
        <f t="shared" si="1"/>
        <v>1.2142857142857142</v>
      </c>
      <c r="F36" s="20"/>
      <c r="H36" s="4">
        <v>3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2</v>
      </c>
      <c r="P36" s="4">
        <v>1</v>
      </c>
      <c r="Q36" s="4">
        <v>1</v>
      </c>
      <c r="R36" s="4">
        <v>0</v>
      </c>
      <c r="S36" s="4">
        <v>1</v>
      </c>
      <c r="T36" s="4">
        <v>2</v>
      </c>
      <c r="U36" s="4">
        <v>5</v>
      </c>
    </row>
    <row r="37" spans="3:21" ht="13.5">
      <c r="C37" s="14" t="s">
        <v>82</v>
      </c>
      <c r="E37" s="4">
        <f t="shared" si="1"/>
        <v>319.57142857142856</v>
      </c>
      <c r="F37" s="20"/>
      <c r="H37" s="4">
        <v>300</v>
      </c>
      <c r="I37" s="4">
        <v>316</v>
      </c>
      <c r="J37" s="4">
        <v>292</v>
      </c>
      <c r="K37" s="4">
        <v>353</v>
      </c>
      <c r="L37" s="4">
        <v>342</v>
      </c>
      <c r="M37" s="4">
        <v>316</v>
      </c>
      <c r="N37" s="4">
        <v>313</v>
      </c>
      <c r="O37" s="4">
        <v>284</v>
      </c>
      <c r="P37" s="4">
        <v>305</v>
      </c>
      <c r="Q37" s="4">
        <v>296</v>
      </c>
      <c r="R37" s="4">
        <v>345</v>
      </c>
      <c r="S37" s="4">
        <v>328</v>
      </c>
      <c r="T37" s="4">
        <v>347</v>
      </c>
      <c r="U37" s="4">
        <v>337</v>
      </c>
    </row>
    <row r="38" spans="3:21" ht="13.5">
      <c r="C38" s="14" t="s">
        <v>83</v>
      </c>
      <c r="E38" s="4">
        <f t="shared" si="1"/>
        <v>188.57142857142858</v>
      </c>
      <c r="F38" s="20"/>
      <c r="H38" s="4">
        <v>182</v>
      </c>
      <c r="I38" s="4">
        <v>195</v>
      </c>
      <c r="J38" s="4">
        <v>172</v>
      </c>
      <c r="K38" s="4">
        <v>213</v>
      </c>
      <c r="L38" s="4">
        <v>219</v>
      </c>
      <c r="M38" s="4">
        <v>173</v>
      </c>
      <c r="N38" s="4">
        <v>174</v>
      </c>
      <c r="O38" s="4">
        <v>158</v>
      </c>
      <c r="P38" s="4">
        <v>190</v>
      </c>
      <c r="Q38" s="4">
        <v>145</v>
      </c>
      <c r="R38" s="4">
        <v>204</v>
      </c>
      <c r="S38" s="4">
        <v>190</v>
      </c>
      <c r="T38" s="4">
        <v>211</v>
      </c>
      <c r="U38" s="4">
        <v>214</v>
      </c>
    </row>
    <row r="39" spans="3:21" ht="13.5">
      <c r="C39" s="14" t="s">
        <v>84</v>
      </c>
      <c r="E39" s="4">
        <f t="shared" si="1"/>
        <v>19.214285714285715</v>
      </c>
      <c r="F39" s="20"/>
      <c r="H39" s="4">
        <v>16</v>
      </c>
      <c r="I39" s="4">
        <v>17</v>
      </c>
      <c r="J39" s="4">
        <v>25</v>
      </c>
      <c r="K39" s="4">
        <v>12</v>
      </c>
      <c r="L39" s="4">
        <v>22</v>
      </c>
      <c r="M39" s="4">
        <v>18</v>
      </c>
      <c r="N39" s="4">
        <v>16</v>
      </c>
      <c r="O39" s="4">
        <v>15</v>
      </c>
      <c r="P39" s="4">
        <v>21</v>
      </c>
      <c r="Q39" s="4">
        <v>23</v>
      </c>
      <c r="R39" s="4">
        <v>15</v>
      </c>
      <c r="S39" s="4">
        <v>20</v>
      </c>
      <c r="T39" s="4">
        <v>22</v>
      </c>
      <c r="U39" s="4">
        <v>27</v>
      </c>
    </row>
    <row r="40" spans="3:21" ht="13.5">
      <c r="C40" s="14" t="s">
        <v>85</v>
      </c>
      <c r="E40" s="4">
        <f t="shared" si="1"/>
        <v>182.28571428571428</v>
      </c>
      <c r="F40" s="20"/>
      <c r="H40" s="4">
        <v>177</v>
      </c>
      <c r="I40" s="4">
        <v>186</v>
      </c>
      <c r="J40" s="4">
        <v>162</v>
      </c>
      <c r="K40" s="4">
        <v>207</v>
      </c>
      <c r="L40" s="4">
        <v>212</v>
      </c>
      <c r="M40" s="4">
        <v>167</v>
      </c>
      <c r="N40" s="4">
        <v>170</v>
      </c>
      <c r="O40" s="4">
        <v>151</v>
      </c>
      <c r="P40" s="4">
        <v>187</v>
      </c>
      <c r="Q40" s="4">
        <v>140</v>
      </c>
      <c r="R40" s="4">
        <v>197</v>
      </c>
      <c r="S40" s="4">
        <v>185</v>
      </c>
      <c r="T40" s="4">
        <v>207</v>
      </c>
      <c r="U40" s="4">
        <v>204</v>
      </c>
    </row>
    <row r="41" spans="3:21" ht="13.5">
      <c r="C41" s="14" t="s">
        <v>86</v>
      </c>
      <c r="E41" s="4">
        <f t="shared" si="1"/>
        <v>39</v>
      </c>
      <c r="F41" s="20"/>
      <c r="H41" s="4">
        <v>33</v>
      </c>
      <c r="I41" s="4">
        <v>32</v>
      </c>
      <c r="J41" s="4">
        <v>41</v>
      </c>
      <c r="K41" s="4">
        <v>37</v>
      </c>
      <c r="L41" s="4">
        <v>40</v>
      </c>
      <c r="M41" s="4">
        <v>47</v>
      </c>
      <c r="N41" s="4">
        <v>49</v>
      </c>
      <c r="O41" s="4">
        <v>33</v>
      </c>
      <c r="P41" s="4">
        <v>43</v>
      </c>
      <c r="Q41" s="4">
        <v>37</v>
      </c>
      <c r="R41" s="4">
        <v>44</v>
      </c>
      <c r="S41" s="4">
        <v>38</v>
      </c>
      <c r="T41" s="4">
        <v>39</v>
      </c>
      <c r="U41" s="4">
        <v>33</v>
      </c>
    </row>
    <row r="42" spans="3:21" ht="13.5">
      <c r="C42" s="14" t="s">
        <v>87</v>
      </c>
      <c r="E42" s="4">
        <f t="shared" si="1"/>
        <v>156.85714285714286</v>
      </c>
      <c r="F42" s="20"/>
      <c r="H42" s="4">
        <v>146</v>
      </c>
      <c r="I42" s="4">
        <v>166</v>
      </c>
      <c r="J42" s="4">
        <v>143</v>
      </c>
      <c r="K42" s="4">
        <v>178</v>
      </c>
      <c r="L42" s="4">
        <v>161</v>
      </c>
      <c r="M42" s="4">
        <v>155</v>
      </c>
      <c r="N42" s="4">
        <v>150</v>
      </c>
      <c r="O42" s="4">
        <v>141</v>
      </c>
      <c r="P42" s="4">
        <v>152</v>
      </c>
      <c r="Q42" s="4">
        <v>117</v>
      </c>
      <c r="R42" s="4">
        <v>177</v>
      </c>
      <c r="S42" s="4">
        <v>163</v>
      </c>
      <c r="T42" s="4">
        <v>166</v>
      </c>
      <c r="U42" s="4">
        <v>181</v>
      </c>
    </row>
    <row r="43" spans="3:21" ht="13.5">
      <c r="C43" s="14" t="s">
        <v>88</v>
      </c>
      <c r="E43" s="4">
        <f t="shared" si="1"/>
        <v>744.7857142857143</v>
      </c>
      <c r="F43" s="20"/>
      <c r="H43" s="4">
        <v>815</v>
      </c>
      <c r="I43" s="4">
        <v>822</v>
      </c>
      <c r="J43" s="4">
        <v>665</v>
      </c>
      <c r="K43" s="4">
        <v>650</v>
      </c>
      <c r="L43" s="4">
        <v>810</v>
      </c>
      <c r="M43" s="4">
        <v>630</v>
      </c>
      <c r="N43" s="4">
        <v>815</v>
      </c>
      <c r="O43" s="4">
        <v>819</v>
      </c>
      <c r="P43" s="4">
        <v>766</v>
      </c>
      <c r="Q43" s="4">
        <v>615</v>
      </c>
      <c r="R43" s="4">
        <v>728</v>
      </c>
      <c r="S43" s="4">
        <v>708</v>
      </c>
      <c r="T43" s="4">
        <v>743</v>
      </c>
      <c r="U43" s="4">
        <v>841</v>
      </c>
    </row>
    <row r="44" spans="3:21" ht="13.5">
      <c r="C44" s="14" t="s">
        <v>89</v>
      </c>
      <c r="E44" s="4">
        <f t="shared" si="1"/>
        <v>10.928571428571429</v>
      </c>
      <c r="F44" s="20"/>
      <c r="H44" s="4">
        <v>10</v>
      </c>
      <c r="I44" s="4">
        <v>13</v>
      </c>
      <c r="J44" s="4">
        <v>8</v>
      </c>
      <c r="K44" s="4">
        <v>15</v>
      </c>
      <c r="L44" s="4">
        <v>13</v>
      </c>
      <c r="M44" s="4">
        <v>5</v>
      </c>
      <c r="N44" s="4">
        <v>10</v>
      </c>
      <c r="O44" s="4">
        <v>16</v>
      </c>
      <c r="P44" s="4">
        <v>6</v>
      </c>
      <c r="Q44" s="4">
        <v>15</v>
      </c>
      <c r="R44" s="4">
        <v>7</v>
      </c>
      <c r="S44" s="4">
        <v>13</v>
      </c>
      <c r="T44" s="4">
        <v>14</v>
      </c>
      <c r="U44" s="4">
        <v>8</v>
      </c>
    </row>
    <row r="45" spans="3:21" ht="13.5">
      <c r="C45" s="14" t="s">
        <v>90</v>
      </c>
      <c r="E45" s="4">
        <f t="shared" si="1"/>
        <v>0.7142857142857143</v>
      </c>
      <c r="F45" s="20"/>
      <c r="H45" s="4">
        <v>0</v>
      </c>
      <c r="I45" s="4">
        <v>2</v>
      </c>
      <c r="J45" s="4">
        <v>2</v>
      </c>
      <c r="K45" s="4">
        <v>2</v>
      </c>
      <c r="L45" s="4">
        <v>0</v>
      </c>
      <c r="M45" s="4">
        <v>0</v>
      </c>
      <c r="N45" s="4">
        <v>1</v>
      </c>
      <c r="O45" s="4">
        <v>1</v>
      </c>
      <c r="P45" s="4">
        <v>0</v>
      </c>
      <c r="Q45" s="4">
        <v>1</v>
      </c>
      <c r="R45" s="4">
        <v>0</v>
      </c>
      <c r="S45" s="4">
        <v>0</v>
      </c>
      <c r="T45" s="4">
        <v>1</v>
      </c>
      <c r="U45" s="4">
        <v>0</v>
      </c>
    </row>
    <row r="46" spans="3:21" ht="13.5">
      <c r="C46" s="14" t="s">
        <v>203</v>
      </c>
      <c r="E46" s="4">
        <f t="shared" si="1"/>
        <v>1.2857142857142858</v>
      </c>
      <c r="F46" s="20"/>
      <c r="H46" s="4">
        <v>4</v>
      </c>
      <c r="I46" s="4">
        <v>4</v>
      </c>
      <c r="J46" s="4">
        <v>0</v>
      </c>
      <c r="K46" s="4">
        <v>0</v>
      </c>
      <c r="L46" s="4">
        <v>2</v>
      </c>
      <c r="M46" s="4">
        <v>0</v>
      </c>
      <c r="N46" s="4">
        <v>0</v>
      </c>
      <c r="O46" s="4">
        <v>0</v>
      </c>
      <c r="P46" s="4">
        <v>1</v>
      </c>
      <c r="Q46" s="4">
        <v>2</v>
      </c>
      <c r="R46" s="4">
        <v>0</v>
      </c>
      <c r="S46" s="4">
        <v>3</v>
      </c>
      <c r="T46" s="4">
        <v>2</v>
      </c>
      <c r="U46" s="4">
        <v>0</v>
      </c>
    </row>
    <row r="47" spans="3:21" ht="13.5">
      <c r="C47" s="14" t="s">
        <v>205</v>
      </c>
      <c r="E47" s="4">
        <f t="shared" si="1"/>
        <v>0</v>
      </c>
      <c r="F47" s="20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3:21" ht="13.5">
      <c r="C48" s="14" t="s">
        <v>457</v>
      </c>
      <c r="E48" s="4">
        <f t="shared" si="1"/>
        <v>5.766166668321429</v>
      </c>
      <c r="F48" s="20"/>
      <c r="H48" s="4">
        <v>5.7851929092805</v>
      </c>
      <c r="I48" s="4">
        <v>5.818181818181818</v>
      </c>
      <c r="J48" s="4">
        <v>5.716666666666667</v>
      </c>
      <c r="K48" s="4">
        <v>5.343434343434343</v>
      </c>
      <c r="L48" s="4">
        <v>5.93265306122449</v>
      </c>
      <c r="M48" s="4">
        <v>5.753030303030303</v>
      </c>
      <c r="N48" s="4">
        <v>5.5025432349949135</v>
      </c>
      <c r="O48" s="4">
        <v>5.647114474929045</v>
      </c>
      <c r="P48" s="4">
        <v>5.994949494949495</v>
      </c>
      <c r="Q48" s="4">
        <v>5.710606060606061</v>
      </c>
      <c r="R48" s="4">
        <v>5.5</v>
      </c>
      <c r="S48" s="4">
        <v>5.91969696969697</v>
      </c>
      <c r="T48" s="4">
        <v>5.973737373737373</v>
      </c>
      <c r="U48" s="4">
        <v>6.128526645768025</v>
      </c>
    </row>
    <row r="49" spans="3:21" ht="13.5">
      <c r="C49" s="14" t="s">
        <v>458</v>
      </c>
      <c r="E49" s="4">
        <f t="shared" si="1"/>
        <v>5.76585041636753</v>
      </c>
      <c r="F49" s="20"/>
      <c r="H49" s="4">
        <v>5.780595369349504</v>
      </c>
      <c r="I49" s="4">
        <v>5.818569903948773</v>
      </c>
      <c r="J49" s="4">
        <v>5.803423848878395</v>
      </c>
      <c r="K49" s="4">
        <v>5.313240043057051</v>
      </c>
      <c r="L49" s="4">
        <v>5.928412874583795</v>
      </c>
      <c r="M49" s="4">
        <v>5.7299349240780915</v>
      </c>
      <c r="N49" s="4">
        <v>5.527906976744186</v>
      </c>
      <c r="O49" s="4">
        <v>5.636363636363637</v>
      </c>
      <c r="P49" s="4">
        <v>5.96875</v>
      </c>
      <c r="Q49" s="4">
        <v>5.692926045016077</v>
      </c>
      <c r="R49" s="4">
        <v>5.4767063921993495</v>
      </c>
      <c r="S49" s="4">
        <v>5.94456641053787</v>
      </c>
      <c r="T49" s="4">
        <v>5.9719827586206895</v>
      </c>
      <c r="U49" s="4">
        <v>6.128526645768025</v>
      </c>
    </row>
    <row r="50" spans="3:21" ht="13.5">
      <c r="C50" s="14" t="s">
        <v>459</v>
      </c>
      <c r="E50" s="4">
        <f t="shared" si="1"/>
        <v>5.823234421577876</v>
      </c>
      <c r="F50" s="20"/>
      <c r="H50" s="4">
        <v>5.865384615384615</v>
      </c>
      <c r="I50" s="4">
        <v>5.811320754716981</v>
      </c>
      <c r="J50" s="4">
        <v>5.2027972027972025</v>
      </c>
      <c r="K50" s="4">
        <v>5.80327868852459</v>
      </c>
      <c r="L50" s="4">
        <v>5.981012658227848</v>
      </c>
      <c r="M50" s="4">
        <v>6.0661764705882355</v>
      </c>
      <c r="N50" s="4">
        <v>5.32520325203252</v>
      </c>
      <c r="O50" s="4">
        <v>5.8059701492537314</v>
      </c>
      <c r="P50" s="4">
        <v>6.387096774193548</v>
      </c>
      <c r="Q50" s="4">
        <v>6</v>
      </c>
      <c r="R50" s="4">
        <v>5.82089552238806</v>
      </c>
      <c r="S50" s="4">
        <v>5.632911392405063</v>
      </c>
      <c r="T50" s="4">
        <v>6</v>
      </c>
      <c r="U50" s="4"/>
    </row>
  </sheetData>
  <mergeCells count="1">
    <mergeCell ref="A1:C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73"/>
  <sheetViews>
    <sheetView workbookViewId="0" topLeftCell="A1">
      <selection activeCell="N1" sqref="N1:N16384"/>
    </sheetView>
  </sheetViews>
  <sheetFormatPr defaultColWidth="9.00390625" defaultRowHeight="13.5"/>
  <cols>
    <col min="2" max="2" width="12.00390625" style="0" customWidth="1"/>
    <col min="3" max="3" width="5.00390625" style="0" customWidth="1"/>
    <col min="4" max="4" width="3.75390625" style="0" customWidth="1"/>
    <col min="6" max="6" width="11.75390625" style="0" customWidth="1"/>
    <col min="7" max="7" width="5.00390625" style="0" customWidth="1"/>
    <col min="8" max="8" width="3.75390625" style="0" customWidth="1"/>
    <col min="11" max="11" width="5.00390625" style="0" customWidth="1"/>
    <col min="12" max="12" width="3.75390625" style="0" customWidth="1"/>
    <col min="14" max="14" width="5.00390625" style="0" customWidth="1"/>
  </cols>
  <sheetData>
    <row r="1" spans="1:13" ht="13.5">
      <c r="A1" t="str">
        <f>Input!I4</f>
        <v>EWI</v>
      </c>
      <c r="E1" t="str">
        <f>Input!K4</f>
        <v>SCM</v>
      </c>
      <c r="J1" t="str">
        <f>Input!I4</f>
        <v>EWI</v>
      </c>
      <c r="M1" t="str">
        <f>Input!K4</f>
        <v>SCM</v>
      </c>
    </row>
    <row r="2" spans="1:14" ht="13.5">
      <c r="A2" t="s">
        <v>243</v>
      </c>
      <c r="C2">
        <f>Input!B1</f>
        <v>14</v>
      </c>
      <c r="E2" t="s">
        <v>244</v>
      </c>
      <c r="G2">
        <f>Input!B1</f>
        <v>14</v>
      </c>
      <c r="J2" t="s">
        <v>237</v>
      </c>
      <c r="K2">
        <f>Input!B1</f>
        <v>14</v>
      </c>
      <c r="M2" t="s">
        <v>238</v>
      </c>
      <c r="N2">
        <f>Input!B1</f>
        <v>14</v>
      </c>
    </row>
    <row r="4" spans="9:14" ht="13.5">
      <c r="I4" s="12" t="s">
        <v>93</v>
      </c>
      <c r="K4" s="4" t="str">
        <f>Input!K4</f>
        <v>SCM</v>
      </c>
      <c r="N4" s="4" t="str">
        <f>Input!I4</f>
        <v>EWI</v>
      </c>
    </row>
    <row r="5" spans="1:14" ht="13.5">
      <c r="A5">
        <f ca="1" t="shared" si="0" ref="A5:A37">INDIRECT(ADDRESS(ROW(),2,,,$N$4))</f>
        <v>1</v>
      </c>
      <c r="B5" t="str">
        <f ca="1" t="shared" si="1" ref="B5:B37">INDIRECT(ADDRESS(ROW(),3,,,$N$4))</f>
        <v>★野咲　すみれ</v>
      </c>
      <c r="C5" s="42">
        <f>IF(A5=0,"",IF(ISERROR(VLOOKUP(A5,Input!$G$25:$I$38,3,0)),"",VLOOKUP(A5,Input!$G$25:$I$38,3,0)))</f>
        <v>5.5</v>
      </c>
      <c r="E5">
        <f ca="1" t="shared" si="2" ref="E5:E37">INDIRECT(ADDRESS(ROW(),2,,,$K$4))</f>
        <v>1</v>
      </c>
      <c r="F5" t="str">
        <f ca="1" t="shared" si="3" ref="F5:F37">INDIRECT(ADDRESS(ROW(),3,,,$K$4))</f>
        <v>☆御田　万里</v>
      </c>
      <c r="G5" s="4">
        <f>IF(E5=0,"",IF(ISERROR(VLOOKUP(E5,Input!$K$25:$M$38,3,0)),"",VLOOKUP(E5,Input!$K$25:$M$38,3,0)))</f>
        <v>5.5</v>
      </c>
      <c r="H5" s="20"/>
      <c r="I5" s="12" t="s">
        <v>239</v>
      </c>
      <c r="K5" s="4" t="s">
        <v>241</v>
      </c>
      <c r="N5" s="4" t="s">
        <v>242</v>
      </c>
    </row>
    <row r="6" spans="1:14" ht="13.5">
      <c r="A6">
        <f ca="1" t="shared" si="0"/>
        <v>96</v>
      </c>
      <c r="B6" t="str">
        <f ca="1" t="shared" si="1"/>
        <v>牧原　優紀子</v>
      </c>
      <c r="C6" s="42">
        <f>IF(A6=0,"",IF(ISERROR(VLOOKUP(A6,Input!$G$25:$I$38,3,0)),"",VLOOKUP(A6,Input!$G$25:$I$38,3,0)))</f>
      </c>
      <c r="E6">
        <f ca="1" t="shared" si="2"/>
        <v>23</v>
      </c>
      <c r="F6" t="str">
        <f ca="1" t="shared" si="3"/>
        <v>伊集院　メイ</v>
      </c>
      <c r="G6" s="4">
        <f>IF(E6=0,"",IF(ISERROR(VLOOKUP(E6,Input!$K$25:$M$38,3,0)),"",VLOOKUP(E6,Input!$K$25:$M$38,3,0)))</f>
      </c>
      <c r="H6" s="20"/>
      <c r="I6" s="13" t="s">
        <v>331</v>
      </c>
      <c r="K6" s="4" t="str">
        <f>IF(K7&gt;K8,"○",IF(K7=K8,"△","●"))</f>
        <v>○</v>
      </c>
      <c r="N6" s="4" t="str">
        <f>IF(N7&gt;N8,"○",IF(N7=N8,"△","●"))</f>
        <v>●</v>
      </c>
    </row>
    <row r="7" spans="1:14" ht="13.5">
      <c r="A7">
        <f ca="1" t="shared" si="0"/>
        <v>2</v>
      </c>
      <c r="B7" t="str">
        <f ca="1" t="shared" si="1"/>
        <v>★麻生　華澄</v>
      </c>
      <c r="C7" s="42">
        <f>IF(A7=0,"",IF(ISERROR(VLOOKUP(A7,Input!$G$25:$I$38,3,0)),"",VLOOKUP(A7,Input!$G$25:$I$38,3,0)))</f>
        <v>5.5</v>
      </c>
      <c r="E7">
        <f ca="1" t="shared" si="2"/>
        <v>4</v>
      </c>
      <c r="F7" t="str">
        <f ca="1" t="shared" si="3"/>
        <v>☆草薙　忍</v>
      </c>
      <c r="G7" s="4">
        <f>IF(E7=0,"",IF(ISERROR(VLOOKUP(E7,Input!$K$25:$M$38,3,0)),"",VLOOKUP(E7,Input!$K$25:$M$38,3,0)))</f>
        <v>5.5</v>
      </c>
      <c r="H7" s="20"/>
      <c r="I7" s="13" t="s">
        <v>67</v>
      </c>
      <c r="K7" s="4">
        <f>Input!I5</f>
        <v>2</v>
      </c>
      <c r="N7" s="4">
        <f>Input!K5</f>
        <v>1</v>
      </c>
    </row>
    <row r="8" spans="1:14" ht="13.5">
      <c r="A8">
        <f ca="1" t="shared" si="0"/>
        <v>12</v>
      </c>
      <c r="B8" t="str">
        <f ca="1" t="shared" si="1"/>
        <v>咲野　明日香</v>
      </c>
      <c r="C8" s="42">
        <f>IF(A8=0,"",IF(ISERROR(VLOOKUP(A8,Input!$G$25:$I$38,3,0)),"",VLOOKUP(A8,Input!$G$25:$I$38,3,0)))</f>
      </c>
      <c r="E8">
        <f ca="1" t="shared" si="2"/>
        <v>15</v>
      </c>
      <c r="F8" t="str">
        <f ca="1" t="shared" si="3"/>
        <v>★水無月　琴子</v>
      </c>
      <c r="G8" s="4">
        <f>IF(E8=0,"",IF(ISERROR(VLOOKUP(E8,Input!$K$25:$M$38,3,0)),"",VLOOKUP(E8,Input!$K$25:$M$38,3,0)))</f>
        <v>5.5</v>
      </c>
      <c r="H8" s="20"/>
      <c r="I8" s="13" t="s">
        <v>68</v>
      </c>
      <c r="K8" s="4">
        <f>Input!K5</f>
        <v>1</v>
      </c>
      <c r="N8" s="4">
        <f>Input!I5</f>
        <v>2</v>
      </c>
    </row>
    <row r="9" spans="1:8" ht="13.5">
      <c r="A9">
        <f ca="1" t="shared" si="0"/>
        <v>13</v>
      </c>
      <c r="B9" t="str">
        <f ca="1" t="shared" si="1"/>
        <v>八重　花桜梨</v>
      </c>
      <c r="C9" s="42">
        <f>IF(A9=0,"",IF(ISERROR(VLOOKUP(A9,Input!$G$25:$I$38,3,0)),"",VLOOKUP(A9,Input!$G$25:$I$38,3,0)))</f>
        <v>6</v>
      </c>
      <c r="E9">
        <f ca="1" t="shared" si="2"/>
        <v>22</v>
      </c>
      <c r="F9" t="str">
        <f ca="1" t="shared" si="3"/>
        <v>藤沢　夏海</v>
      </c>
      <c r="G9" s="4">
        <f>IF(E9=0,"",IF(ISERROR(VLOOKUP(E9,Input!$K$25:$M$38,3,0)),"",VLOOKUP(E9,Input!$K$25:$M$38,3,0)))</f>
      </c>
      <c r="H9" s="20"/>
    </row>
    <row r="10" spans="1:8" ht="13.5">
      <c r="A10">
        <f ca="1" t="shared" si="0"/>
        <v>3</v>
      </c>
      <c r="B10" t="str">
        <f ca="1" t="shared" si="1"/>
        <v>橘　恵美</v>
      </c>
      <c r="C10" s="42">
        <f>IF(A10=0,"",IF(ISERROR(VLOOKUP(A10,Input!$G$25:$I$38,3,0)),"",VLOOKUP(A10,Input!$G$25:$I$38,3,0)))</f>
      </c>
      <c r="E10">
        <f ca="1" t="shared" si="2"/>
        <v>3</v>
      </c>
      <c r="F10" t="str">
        <f ca="1" t="shared" si="3"/>
        <v>星乃　結美</v>
      </c>
      <c r="G10" s="4" t="str">
        <f>IF(E10=0,"",IF(ISERROR(VLOOKUP(E10,Input!$K$25:$M$38,3,0)),"",VLOOKUP(E10,Input!$K$25:$M$38,3,0)))</f>
        <v>- </v>
      </c>
      <c r="H10" s="20"/>
    </row>
    <row r="11" spans="1:14" ht="13.5">
      <c r="A11">
        <f ca="1" t="shared" si="0"/>
        <v>14</v>
      </c>
      <c r="B11" t="str">
        <f ca="1" t="shared" si="1"/>
        <v>有森　瞳美</v>
      </c>
      <c r="C11" s="42">
        <f>IF(A11=0,"",IF(ISERROR(VLOOKUP(A11,Input!$G$25:$I$38,3,0)),"",VLOOKUP(A11,Input!$G$25:$I$38,3,0)))</f>
        <v>6.5</v>
      </c>
      <c r="E11">
        <f ca="1" t="shared" si="2"/>
        <v>2</v>
      </c>
      <c r="F11" t="str">
        <f ca="1" t="shared" si="3"/>
        <v>※野咲　すみれ</v>
      </c>
      <c r="G11" s="4">
        <f>IF(E11=0,"",IF(ISERROR(VLOOKUP(E11,Input!$K$25:$M$38,3,0)),"",VLOOKUP(E11,Input!$K$25:$M$38,3,0)))</f>
        <v>5.5</v>
      </c>
      <c r="H11" s="20"/>
      <c r="I11" s="7" t="s">
        <v>77</v>
      </c>
      <c r="K11" s="4">
        <f>Input!I9</f>
        <v>17</v>
      </c>
      <c r="N11" s="4">
        <f>Input!K9</f>
        <v>9</v>
      </c>
    </row>
    <row r="12" spans="1:14" ht="13.5">
      <c r="A12">
        <f ca="1" t="shared" si="0"/>
        <v>20</v>
      </c>
      <c r="B12" t="str">
        <f ca="1" t="shared" si="1"/>
        <v>加藤　美夏</v>
      </c>
      <c r="C12" s="42" t="str">
        <f>IF(A12=0,"",IF(ISERROR(VLOOKUP(A12,Input!$G$25:$I$38,3,0)),"",VLOOKUP(A12,Input!$G$25:$I$38,3,0)))</f>
        <v>- </v>
      </c>
      <c r="E12">
        <f ca="1" t="shared" si="2"/>
        <v>17</v>
      </c>
      <c r="F12" t="str">
        <f ca="1" t="shared" si="3"/>
        <v>江藤　和代</v>
      </c>
      <c r="G12" s="4">
        <f>IF(E12=0,"",IF(ISERROR(VLOOKUP(E12,Input!$K$25:$M$38,3,0)),"",VLOOKUP(E12,Input!$K$25:$M$38,3,0)))</f>
      </c>
      <c r="H12" s="20"/>
      <c r="I12" s="7" t="s">
        <v>78</v>
      </c>
      <c r="K12" s="4">
        <f>Input!I10</f>
        <v>8</v>
      </c>
      <c r="N12" s="4">
        <f>Input!K10</f>
        <v>3</v>
      </c>
    </row>
    <row r="13" spans="1:14" ht="13.5">
      <c r="A13">
        <f ca="1" t="shared" si="0"/>
        <v>5</v>
      </c>
      <c r="B13" t="str">
        <f ca="1" t="shared" si="1"/>
        <v>綾崎　若菜</v>
      </c>
      <c r="C13" s="42">
        <f>IF(A13=0,"",IF(ISERROR(VLOOKUP(A13,Input!$G$25:$I$38,3,0)),"",VLOOKUP(A13,Input!$G$25:$I$38,3,0)))</f>
      </c>
      <c r="E13">
        <f ca="1" t="shared" si="2"/>
        <v>21</v>
      </c>
      <c r="F13" t="str">
        <f ca="1" t="shared" si="3"/>
        <v>咲野　明日香</v>
      </c>
      <c r="G13" s="4">
        <f>IF(E13=0,"",IF(ISERROR(VLOOKUP(E13,Input!$K$25:$M$38,3,0)),"",VLOOKUP(E13,Input!$K$25:$M$38,3,0)))</f>
        <v>6</v>
      </c>
      <c r="H13" s="20"/>
      <c r="I13" s="7" t="s">
        <v>79</v>
      </c>
      <c r="K13" s="4">
        <f>Input!I11</f>
        <v>0</v>
      </c>
      <c r="N13" s="4">
        <f>Input!K11</f>
        <v>0</v>
      </c>
    </row>
    <row r="14" spans="1:14" ht="13.5">
      <c r="A14">
        <f ca="1" t="shared" si="0"/>
        <v>6</v>
      </c>
      <c r="B14" t="str">
        <f ca="1" t="shared" si="1"/>
        <v>日向　さゆり</v>
      </c>
      <c r="C14" s="42">
        <f>IF(A14=0,"",IF(ISERROR(VLOOKUP(A14,Input!$G$25:$I$38,3,0)),"",VLOOKUP(A14,Input!$G$25:$I$38,3,0)))</f>
      </c>
      <c r="E14">
        <f ca="1" t="shared" si="2"/>
        <v>13</v>
      </c>
      <c r="F14" t="str">
        <f ca="1" t="shared" si="3"/>
        <v>七瀬　優</v>
      </c>
      <c r="G14" s="4">
        <f>IF(E14=0,"",IF(ISERROR(VLOOKUP(E14,Input!$K$25:$M$38,3,0)),"",VLOOKUP(E14,Input!$K$25:$M$38,3,0)))</f>
      </c>
      <c r="H14" s="20"/>
      <c r="I14" s="7" t="s">
        <v>80</v>
      </c>
      <c r="K14" s="4">
        <f>Input!I12</f>
        <v>11</v>
      </c>
      <c r="N14" s="4">
        <f>Input!K12</f>
        <v>9</v>
      </c>
    </row>
    <row r="15" spans="1:14" ht="13.5">
      <c r="A15">
        <f ca="1" t="shared" si="0"/>
        <v>15</v>
      </c>
      <c r="B15" t="str">
        <f ca="1" t="shared" si="1"/>
        <v>早乙女　優美</v>
      </c>
      <c r="C15" s="42">
        <f>IF(A15=0,"",IF(ISERROR(VLOOKUP(A15,Input!$G$25:$I$38,3,0)),"",VLOOKUP(A15,Input!$G$25:$I$38,3,0)))</f>
      </c>
      <c r="E15">
        <f ca="1" t="shared" si="2"/>
        <v>6</v>
      </c>
      <c r="F15" t="str">
        <f ca="1" t="shared" si="3"/>
        <v>渡井　かずみ</v>
      </c>
      <c r="G15" s="4">
        <f>IF(E15=0,"",IF(ISERROR(VLOOKUP(E15,Input!$K$25:$M$38,3,0)),"",VLOOKUP(E15,Input!$K$25:$M$38,3,0)))</f>
        <v>6.5</v>
      </c>
      <c r="H15" s="20"/>
      <c r="I15" s="7" t="s">
        <v>81</v>
      </c>
      <c r="K15" s="4">
        <f>Input!I13</f>
        <v>3</v>
      </c>
      <c r="N15" s="4">
        <f>Input!K13</f>
        <v>2</v>
      </c>
    </row>
    <row r="16" spans="1:14" ht="13.5">
      <c r="A16">
        <f ca="1" t="shared" si="0"/>
        <v>21</v>
      </c>
      <c r="B16" t="str">
        <f ca="1" t="shared" si="1"/>
        <v>石橋　美佐子</v>
      </c>
      <c r="C16" s="42">
        <f>IF(A16=0,"",IF(ISERROR(VLOOKUP(A16,Input!$G$25:$I$38,3,0)),"",VLOOKUP(A16,Input!$G$25:$I$38,3,0)))</f>
        <v>6</v>
      </c>
      <c r="E16">
        <f ca="1" t="shared" si="2"/>
        <v>16</v>
      </c>
      <c r="F16" t="str">
        <f ca="1" t="shared" si="3"/>
        <v>里仲　なるみ</v>
      </c>
      <c r="G16" s="4">
        <f>IF(E16=0,"",IF(ISERROR(VLOOKUP(E16,Input!$K$25:$M$38,3,0)),"",VLOOKUP(E16,Input!$K$25:$M$38,3,0)))</f>
      </c>
      <c r="H16" s="20"/>
      <c r="I16" s="7" t="s">
        <v>82</v>
      </c>
      <c r="K16" s="4">
        <f>Input!I14</f>
        <v>364</v>
      </c>
      <c r="N16" s="4">
        <f>Input!K14</f>
        <v>318</v>
      </c>
    </row>
    <row r="17" spans="1:14" ht="13.5">
      <c r="A17">
        <f ca="1" t="shared" si="0"/>
        <v>7</v>
      </c>
      <c r="B17" t="str">
        <f ca="1" t="shared" si="1"/>
        <v>陽ノ下　光</v>
      </c>
      <c r="C17" s="42">
        <f>IF(A17=0,"",IF(ISERROR(VLOOKUP(A17,Input!$G$25:$I$38,3,0)),"",VLOOKUP(A17,Input!$G$25:$I$38,3,0)))</f>
        <v>5.5</v>
      </c>
      <c r="E17">
        <f ca="1" t="shared" si="2"/>
        <v>7</v>
      </c>
      <c r="F17" t="str">
        <f ca="1" t="shared" si="3"/>
        <v>橘　恵美</v>
      </c>
      <c r="G17" s="4">
        <f>IF(E17=0,"",IF(ISERROR(VLOOKUP(E17,Input!$K$25:$M$38,3,0)),"",VLOOKUP(E17,Input!$K$25:$M$38,3,0)))</f>
        <v>5.5</v>
      </c>
      <c r="H17" s="20"/>
      <c r="I17" s="7" t="s">
        <v>83</v>
      </c>
      <c r="K17" s="4">
        <f>Input!I15</f>
        <v>221</v>
      </c>
      <c r="N17" s="4">
        <f>Input!K15</f>
        <v>188</v>
      </c>
    </row>
    <row r="18" spans="1:14" ht="13.5">
      <c r="A18">
        <f ca="1" t="shared" si="0"/>
        <v>8</v>
      </c>
      <c r="B18" t="str">
        <f ca="1" t="shared" si="1"/>
        <v>神戸　留美</v>
      </c>
      <c r="C18" s="42">
        <f>IF(A18=0,"",IF(ISERROR(VLOOKUP(A18,Input!$G$25:$I$38,3,0)),"",VLOOKUP(A18,Input!$G$25:$I$38,3,0)))</f>
        <v>5.5</v>
      </c>
      <c r="E18">
        <f ca="1" t="shared" si="2"/>
        <v>5</v>
      </c>
      <c r="F18" t="str">
        <f ca="1" t="shared" si="3"/>
        <v>宗像　尚美</v>
      </c>
      <c r="G18" s="4">
        <f>IF(E18=0,"",IF(ISERROR(VLOOKUP(E18,Input!$K$25:$M$38,3,0)),"",VLOOKUP(E18,Input!$K$25:$M$38,3,0)))</f>
        <v>6</v>
      </c>
      <c r="H18" s="20"/>
      <c r="I18" s="7" t="s">
        <v>84</v>
      </c>
      <c r="K18" s="4">
        <f>Input!I16</f>
        <v>21</v>
      </c>
      <c r="N18" s="4">
        <f>Input!K16</f>
        <v>21</v>
      </c>
    </row>
    <row r="19" spans="1:14" ht="13.5">
      <c r="A19">
        <f ca="1" t="shared" si="0"/>
        <v>16</v>
      </c>
      <c r="B19" t="str">
        <f ca="1" t="shared" si="1"/>
        <v>※森井　夏穂</v>
      </c>
      <c r="C19" s="42">
        <f>IF(A19=0,"",IF(ISERROR(VLOOKUP(A19,Input!$G$25:$I$38,3,0)),"",VLOOKUP(A19,Input!$G$25:$I$38,3,0)))</f>
      </c>
      <c r="E19">
        <f ca="1" t="shared" si="2"/>
        <v>19</v>
      </c>
      <c r="F19" t="str">
        <f ca="1" t="shared" si="3"/>
        <v>本田　飛鳥</v>
      </c>
      <c r="G19" s="4">
        <f>IF(E19=0,"",IF(ISERROR(VLOOKUP(E19,Input!$K$25:$M$38,3,0)),"",VLOOKUP(E19,Input!$K$25:$M$38,3,0)))</f>
      </c>
      <c r="H19" s="20"/>
      <c r="I19" s="7" t="s">
        <v>85</v>
      </c>
      <c r="K19" s="4">
        <f>Input!I17</f>
        <v>211</v>
      </c>
      <c r="N19" s="4">
        <f>Input!K17</f>
        <v>179</v>
      </c>
    </row>
    <row r="20" spans="1:14" ht="13.5">
      <c r="A20">
        <f ca="1" t="shared" si="0"/>
        <v>22</v>
      </c>
      <c r="B20" t="str">
        <f ca="1" t="shared" si="1"/>
        <v>森下　茜</v>
      </c>
      <c r="C20" s="42">
        <f>IF(A20=0,"",IF(ISERROR(VLOOKUP(A20,Input!$G$25:$I$38,3,0)),"",VLOOKUP(A20,Input!$G$25:$I$38,3,0)))</f>
        <v>6</v>
      </c>
      <c r="E20">
        <f ca="1" t="shared" si="2"/>
        <v>8</v>
      </c>
      <c r="F20" t="str">
        <f ca="1" t="shared" si="3"/>
        <v>丘野　陽子</v>
      </c>
      <c r="G20" s="4">
        <f>IF(E20=0,"",IF(ISERROR(VLOOKUP(E20,Input!$K$25:$M$38,3,0)),"",VLOOKUP(E20,Input!$K$25:$M$38,3,0)))</f>
      </c>
      <c r="H20" s="20"/>
      <c r="I20" s="7" t="s">
        <v>86</v>
      </c>
      <c r="K20" s="4">
        <f>Input!I18</f>
        <v>48</v>
      </c>
      <c r="N20" s="4">
        <f>Input!K18</f>
        <v>52</v>
      </c>
    </row>
    <row r="21" spans="1:14" ht="13.5">
      <c r="A21">
        <f ca="1" t="shared" si="0"/>
        <v>10</v>
      </c>
      <c r="B21" t="str">
        <f ca="1" t="shared" si="1"/>
        <v>藤崎　詩織</v>
      </c>
      <c r="C21" s="42">
        <f>IF(A21=0,"",IF(ISERROR(VLOOKUP(A21,Input!$G$25:$I$38,3,0)),"",VLOOKUP(A21,Input!$G$25:$I$38,3,0)))</f>
        <v>6</v>
      </c>
      <c r="E21">
        <f ca="1" t="shared" si="2"/>
        <v>14</v>
      </c>
      <c r="F21" t="str">
        <f ca="1" t="shared" si="3"/>
        <v>天野　みどり</v>
      </c>
      <c r="G21" s="4">
        <f>IF(E21=0,"",IF(ISERROR(VLOOKUP(E21,Input!$K$25:$M$38,3,0)),"",VLOOKUP(E21,Input!$K$25:$M$38,3,0)))</f>
      </c>
      <c r="H21" s="20"/>
      <c r="I21" s="7" t="s">
        <v>87</v>
      </c>
      <c r="K21" s="4">
        <f>Input!I19</f>
        <v>173</v>
      </c>
      <c r="N21" s="4">
        <f>Input!K19</f>
        <v>145</v>
      </c>
    </row>
    <row r="22" spans="1:14" ht="13.5">
      <c r="A22">
        <f ca="1" t="shared" si="0"/>
        <v>17</v>
      </c>
      <c r="B22" t="str">
        <f ca="1" t="shared" si="1"/>
        <v>井上　涼子</v>
      </c>
      <c r="C22" s="42">
        <f>IF(A22=0,"",IF(ISERROR(VLOOKUP(A22,Input!$G$25:$I$38,3,0)),"",VLOOKUP(A22,Input!$G$25:$I$38,3,0)))</f>
        <v>6</v>
      </c>
      <c r="E22">
        <f ca="1" t="shared" si="2"/>
        <v>10</v>
      </c>
      <c r="F22" t="str">
        <f ca="1" t="shared" si="3"/>
        <v>☆神条　芹華</v>
      </c>
      <c r="G22" s="4">
        <f>IF(E22=0,"",IF(ISERROR(VLOOKUP(E22,Input!$K$25:$M$38,3,0)),"",VLOOKUP(E22,Input!$K$25:$M$38,3,0)))</f>
        <v>5</v>
      </c>
      <c r="H22" s="20"/>
      <c r="I22" s="7" t="s">
        <v>88</v>
      </c>
      <c r="K22" s="4">
        <f>Input!I20</f>
        <v>682</v>
      </c>
      <c r="N22" s="4">
        <f>Input!K20</f>
        <v>504</v>
      </c>
    </row>
    <row r="23" spans="1:14" ht="13.5">
      <c r="A23">
        <f ca="1" t="shared" si="0"/>
        <v>11</v>
      </c>
      <c r="B23" t="str">
        <f ca="1" t="shared" si="1"/>
        <v>音無　夕希</v>
      </c>
      <c r="C23" s="42">
        <f>IF(A23=0,"",IF(ISERROR(VLOOKUP(A23,Input!$G$25:$I$38,3,0)),"",VLOOKUP(A23,Input!$G$25:$I$38,3,0)))</f>
        <v>6.5</v>
      </c>
      <c r="E23">
        <f ca="1" t="shared" si="2"/>
        <v>20</v>
      </c>
      <c r="F23" t="str">
        <f ca="1" t="shared" si="3"/>
        <v>若林　薫</v>
      </c>
      <c r="G23" s="4">
        <f>IF(E23=0,"",IF(ISERROR(VLOOKUP(E23,Input!$K$25:$M$38,3,0)),"",VLOOKUP(E23,Input!$K$25:$M$38,3,0)))</f>
      </c>
      <c r="H23" s="20"/>
      <c r="I23" s="7" t="s">
        <v>89</v>
      </c>
      <c r="K23" s="4">
        <f>Input!I21</f>
        <v>9</v>
      </c>
      <c r="N23" s="4">
        <f>Input!K21</f>
        <v>11</v>
      </c>
    </row>
    <row r="24" spans="1:14" ht="13.5">
      <c r="A24">
        <f ca="1" t="shared" si="0"/>
        <v>18</v>
      </c>
      <c r="B24" t="str">
        <f ca="1" t="shared" si="1"/>
        <v>桐屋　里未</v>
      </c>
      <c r="C24" s="42">
        <f>IF(A24=0,"",IF(ISERROR(VLOOKUP(A24,Input!$G$25:$I$38,3,0)),"",VLOOKUP(A24,Input!$G$25:$I$38,3,0)))</f>
      </c>
      <c r="E24">
        <f ca="1" t="shared" si="2"/>
        <v>9</v>
      </c>
      <c r="F24" t="str">
        <f ca="1" t="shared" si="3"/>
        <v>桐屋　里未</v>
      </c>
      <c r="G24" s="4">
        <f>IF(E24=0,"",IF(ISERROR(VLOOKUP(E24,Input!$K$25:$M$38,3,0)),"",VLOOKUP(E24,Input!$K$25:$M$38,3,0)))</f>
        <v>5.5</v>
      </c>
      <c r="H24" s="20"/>
      <c r="I24" s="7" t="s">
        <v>90</v>
      </c>
      <c r="K24" s="4">
        <f>Input!I22</f>
        <v>2</v>
      </c>
      <c r="N24" s="4">
        <f>Input!K22</f>
        <v>2</v>
      </c>
    </row>
    <row r="25" spans="1:14" ht="13.5">
      <c r="A25">
        <f ca="1" t="shared" si="0"/>
        <v>4</v>
      </c>
      <c r="B25" t="str">
        <f ca="1" t="shared" si="1"/>
        <v>遠藤　晶</v>
      </c>
      <c r="C25" s="42">
        <f>IF(A25=0,"",IF(ISERROR(VLOOKUP(A25,Input!$G$25:$I$38,3,0)),"",VLOOKUP(A25,Input!$G$25:$I$38,3,0)))</f>
      </c>
      <c r="E25">
        <f ca="1" t="shared" si="2"/>
        <v>11</v>
      </c>
      <c r="F25" t="str">
        <f ca="1" t="shared" si="3"/>
        <v>※波多野　葵</v>
      </c>
      <c r="G25" s="4">
        <f>IF(E25=0,"",IF(ISERROR(VLOOKUP(E25,Input!$K$25:$M$38,3,0)),"",VLOOKUP(E25,Input!$K$25:$M$38,3,0)))</f>
        <v>5</v>
      </c>
      <c r="H25" s="20"/>
      <c r="I25" s="7" t="s">
        <v>203</v>
      </c>
      <c r="K25" s="4">
        <f>Input!I6</f>
        <v>0</v>
      </c>
      <c r="N25" s="4">
        <f>Input!K6</f>
        <v>2</v>
      </c>
    </row>
    <row r="26" spans="1:14" ht="13.5">
      <c r="A26">
        <f ca="1" t="shared" si="0"/>
        <v>9</v>
      </c>
      <c r="B26" t="str">
        <f ca="1" t="shared" si="1"/>
        <v>鬼澤　麗華</v>
      </c>
      <c r="C26" s="42">
        <f>IF(A26=0,"",IF(ISERROR(VLOOKUP(A26,Input!$G$25:$I$38,3,0)),"",VLOOKUP(A26,Input!$G$25:$I$38,3,0)))</f>
        <v>5</v>
      </c>
      <c r="E26">
        <f ca="1" t="shared" si="2"/>
        <v>12</v>
      </c>
      <c r="F26" t="str">
        <f ca="1" t="shared" si="3"/>
        <v>一文字　茜</v>
      </c>
      <c r="G26" s="4">
        <f>IF(E26=0,"",IF(ISERROR(VLOOKUP(E26,Input!$K$25:$M$38,3,0)),"",VLOOKUP(E26,Input!$K$25:$M$38,3,0)))</f>
        <v>6</v>
      </c>
      <c r="H26" s="20"/>
      <c r="I26" s="7" t="s">
        <v>205</v>
      </c>
      <c r="K26" s="4">
        <f>Input!I7</f>
        <v>0</v>
      </c>
      <c r="N26" s="4">
        <f>Input!K7</f>
        <v>0</v>
      </c>
    </row>
    <row r="27" spans="1:14" ht="13.5">
      <c r="A27">
        <f ca="1" t="shared" si="0"/>
        <v>19</v>
      </c>
      <c r="B27" t="str">
        <f ca="1" t="shared" si="1"/>
        <v>藤堂　竜子</v>
      </c>
      <c r="C27" s="42">
        <f>IF(A27=0,"",IF(ISERROR(VLOOKUP(A27,Input!$G$25:$I$38,3,0)),"",VLOOKUP(A27,Input!$G$25:$I$38,3,0)))</f>
        <v>7</v>
      </c>
      <c r="E27">
        <f ca="1" t="shared" si="2"/>
        <v>18</v>
      </c>
      <c r="F27" t="str">
        <f ca="1" t="shared" si="3"/>
        <v>陽ノ下　光</v>
      </c>
      <c r="G27" s="4">
        <f>IF(E27=0,"",IF(ISERROR(VLOOKUP(E27,Input!$K$25:$M$38,3,0)),"",VLOOKUP(E27,Input!$K$25:$M$38,3,0)))</f>
        <v>5.5</v>
      </c>
      <c r="H27" s="20"/>
      <c r="I27" s="7" t="s">
        <v>457</v>
      </c>
      <c r="K27" s="63">
        <f>SUMPRODUCT(Input!H25:H38,Input!I25:I38)/SUMIF(Input!I25:I38,"&gt;0",Input!H25:H38)</f>
        <v>5.880589430894309</v>
      </c>
      <c r="N27" s="63">
        <f>SUMPRODUCT(Input!L25:L38,Input!M25:M38)/SUMIF(Input!M25:M38,"&gt;0",Input!L25:L38)</f>
        <v>5.63770325203252</v>
      </c>
    </row>
    <row r="28" spans="1:14" ht="13.5">
      <c r="A28">
        <f ca="1" t="shared" si="0"/>
        <v>0</v>
      </c>
      <c r="B28">
        <f ca="1" t="shared" si="1"/>
        <v>0</v>
      </c>
      <c r="C28" s="42">
        <f>IF(A28=0,"",IF(ISERROR(VLOOKUP(A28,Input!$G$25:$I$38,3,0)),"",VLOOKUP(A28,Input!$G$25:$I$38,3,0)))</f>
      </c>
      <c r="E28">
        <f ca="1" t="shared" si="2"/>
        <v>0</v>
      </c>
      <c r="F28">
        <f ca="1" t="shared" si="3"/>
        <v>0</v>
      </c>
      <c r="G28" s="4">
        <f>IF(E28=0,"",IF(ISERROR(VLOOKUP(E28,Input!$K$25:$M$38,3,0)),"",VLOOKUP(E28,Input!$K$25:$M$38,3,0)))</f>
      </c>
      <c r="H28" s="20"/>
      <c r="I28" s="7" t="s">
        <v>458</v>
      </c>
      <c r="K28" s="63">
        <f>SUMPRODUCT(Input!H25:H35,Input!I25:I35)/SUMIF(Input!I25:I35,"&gt;0",Input!H25:H35)</f>
        <v>5.848986125933831</v>
      </c>
      <c r="N28" s="63">
        <f>SUMPRODUCT(Input!L25:L35,Input!M25:M35)/SUMIF(Input!M25:M35,"&gt;0",Input!L25:L35)</f>
        <v>5.6326086956521735</v>
      </c>
    </row>
    <row r="29" spans="1:14" ht="13.5">
      <c r="A29">
        <f ca="1" t="shared" si="0"/>
        <v>0</v>
      </c>
      <c r="B29">
        <f ca="1" t="shared" si="1"/>
        <v>0</v>
      </c>
      <c r="C29" s="42">
        <f>IF(A29=0,"",IF(ISERROR(VLOOKUP(A29,Input!$G$25:$I$38,3,0)),"",VLOOKUP(A29,Input!$G$25:$I$38,3,0)))</f>
      </c>
      <c r="E29">
        <f ca="1" t="shared" si="2"/>
        <v>0</v>
      </c>
      <c r="F29">
        <f ca="1" t="shared" si="3"/>
        <v>0</v>
      </c>
      <c r="G29" s="4">
        <f>IF(E29=0,"",IF(ISERROR(VLOOKUP(E29,Input!$K$25:$M$38,3,0)),"",VLOOKUP(E29,Input!$K$25:$M$38,3,0)))</f>
      </c>
      <c r="H29" s="20"/>
      <c r="I29" s="7" t="s">
        <v>459</v>
      </c>
      <c r="K29" s="63">
        <f>SUMPRODUCT(Input!H36:H38,Input!I36:I38)/SUMIF(Input!I36:I38,"&gt;0",Input!H36:H38)</f>
        <v>6.51063829787234</v>
      </c>
      <c r="N29" s="63">
        <f>SUMPRODUCT(Input!L36:L38,Input!M36:M38)/SUMIF(Input!M36:M38,"&gt;0",Input!L36:L38)</f>
        <v>5.7109375</v>
      </c>
    </row>
    <row r="30" spans="1:8" ht="13.5">
      <c r="A30">
        <f ca="1" t="shared" si="0"/>
        <v>0</v>
      </c>
      <c r="B30">
        <f ca="1" t="shared" si="1"/>
        <v>0</v>
      </c>
      <c r="C30" s="42">
        <f>IF(A30=0,"",IF(ISERROR(VLOOKUP(A30,Input!$G$25:$I$38,3,0)),"",VLOOKUP(A30,Input!$G$25:$I$38,3,0)))</f>
      </c>
      <c r="E30">
        <f ca="1" t="shared" si="2"/>
        <v>0</v>
      </c>
      <c r="F30">
        <f ca="1" t="shared" si="3"/>
        <v>0</v>
      </c>
      <c r="G30" s="4">
        <f>IF(E30=0,"",IF(ISERROR(VLOOKUP(E30,Input!$K$25:$M$38,3,0)),"",VLOOKUP(E30,Input!$K$25:$M$38,3,0)))</f>
      </c>
      <c r="H30" s="20"/>
    </row>
    <row r="31" spans="1:8" ht="13.5">
      <c r="A31">
        <f ca="1" t="shared" si="0"/>
        <v>0</v>
      </c>
      <c r="B31">
        <f ca="1" t="shared" si="1"/>
        <v>0</v>
      </c>
      <c r="C31" s="42">
        <f>IF(A31=0,"",IF(ISERROR(VLOOKUP(A31,Input!$G$25:$I$38,3,0)),"",VLOOKUP(A31,Input!$G$25:$I$38,3,0)))</f>
      </c>
      <c r="E31">
        <f ca="1" t="shared" si="2"/>
        <v>0</v>
      </c>
      <c r="F31">
        <f ca="1" t="shared" si="3"/>
        <v>0</v>
      </c>
      <c r="G31" s="4">
        <f>IF(E31=0,"",IF(ISERROR(VLOOKUP(E31,Input!$K$25:$M$38,3,0)),"",VLOOKUP(E31,Input!$K$25:$M$38,3,0)))</f>
      </c>
      <c r="H31" s="20"/>
    </row>
    <row r="32" spans="1:14" ht="13.5">
      <c r="A32">
        <f ca="1" t="shared" si="0"/>
        <v>0</v>
      </c>
      <c r="B32">
        <f ca="1" t="shared" si="1"/>
        <v>0</v>
      </c>
      <c r="C32" s="42">
        <f>IF(A32=0,"",IF(ISERROR(VLOOKUP(A32,Input!$G$25:$I$38,3,0)),"",VLOOKUP(A32,Input!$G$25:$I$38,3,0)))</f>
      </c>
      <c r="E32">
        <f ca="1" t="shared" si="2"/>
        <v>0</v>
      </c>
      <c r="F32">
        <f ca="1" t="shared" si="3"/>
        <v>0</v>
      </c>
      <c r="G32" s="4">
        <f>IF(E32=0,"",IF(ISERROR(VLOOKUP(E32,Input!$K$25:$M$38,3,0)),"",VLOOKUP(E32,Input!$K$25:$M$38,3,0)))</f>
      </c>
      <c r="H32" s="20"/>
      <c r="I32" s="14" t="s">
        <v>77</v>
      </c>
      <c r="K32" s="4">
        <f>Input!K9</f>
        <v>9</v>
      </c>
      <c r="N32" s="4">
        <f>Input!I9</f>
        <v>17</v>
      </c>
    </row>
    <row r="33" spans="1:14" ht="13.5">
      <c r="A33">
        <f ca="1" t="shared" si="0"/>
        <v>0</v>
      </c>
      <c r="B33">
        <f ca="1" t="shared" si="1"/>
        <v>0</v>
      </c>
      <c r="C33" s="42">
        <f>IF(A33=0,"",IF(ISERROR(VLOOKUP(A33,Input!$G$25:$I$38,3,0)),"",VLOOKUP(A33,Input!$G$25:$I$38,3,0)))</f>
      </c>
      <c r="E33">
        <f ca="1" t="shared" si="2"/>
        <v>0</v>
      </c>
      <c r="F33">
        <f ca="1" t="shared" si="3"/>
        <v>0</v>
      </c>
      <c r="G33" s="4">
        <f>IF(E33=0,"",IF(ISERROR(VLOOKUP(E33,Input!$K$25:$M$38,3,0)),"",VLOOKUP(E33,Input!$K$25:$M$38,3,0)))</f>
      </c>
      <c r="H33" s="20"/>
      <c r="I33" s="14" t="s">
        <v>78</v>
      </c>
      <c r="K33" s="4">
        <f>Input!K10</f>
        <v>3</v>
      </c>
      <c r="N33" s="4">
        <f>Input!I10</f>
        <v>8</v>
      </c>
    </row>
    <row r="34" spans="1:14" ht="13.5">
      <c r="A34">
        <f ca="1" t="shared" si="0"/>
        <v>0</v>
      </c>
      <c r="B34">
        <f ca="1" t="shared" si="1"/>
        <v>0</v>
      </c>
      <c r="C34" s="42">
        <f>IF(A34=0,"",IF(ISERROR(VLOOKUP(A34,Input!$G$25:$I$38,3,0)),"",VLOOKUP(A34,Input!$G$25:$I$38,3,0)))</f>
      </c>
      <c r="E34">
        <f ca="1" t="shared" si="2"/>
        <v>0</v>
      </c>
      <c r="F34">
        <f ca="1" t="shared" si="3"/>
        <v>0</v>
      </c>
      <c r="G34" s="4">
        <f>IF(E34=0,"",IF(ISERROR(VLOOKUP(E34,Input!$K$25:$M$38,3,0)),"",VLOOKUP(E34,Input!$K$25:$M$38,3,0)))</f>
      </c>
      <c r="H34" s="20"/>
      <c r="I34" s="14" t="s">
        <v>79</v>
      </c>
      <c r="K34" s="4">
        <f>Input!K11</f>
        <v>0</v>
      </c>
      <c r="N34" s="4">
        <f>Input!I11</f>
        <v>0</v>
      </c>
    </row>
    <row r="35" spans="1:14" ht="13.5">
      <c r="A35">
        <f ca="1" t="shared" si="0"/>
        <v>0</v>
      </c>
      <c r="B35">
        <f ca="1" t="shared" si="1"/>
        <v>0</v>
      </c>
      <c r="C35" s="42">
        <f>IF(A35=0,"",IF(ISERROR(VLOOKUP(A35,Input!$G$25:$I$38,3,0)),"",VLOOKUP(A35,Input!$G$25:$I$38,3,0)))</f>
      </c>
      <c r="E35">
        <f ca="1" t="shared" si="2"/>
        <v>0</v>
      </c>
      <c r="F35">
        <f ca="1" t="shared" si="3"/>
        <v>0</v>
      </c>
      <c r="G35" s="4">
        <f>IF(E35=0,"",IF(ISERROR(VLOOKUP(E35,Input!$K$25:$M$38,3,0)),"",VLOOKUP(E35,Input!$K$25:$M$38,3,0)))</f>
      </c>
      <c r="H35" s="20"/>
      <c r="I35" s="14" t="s">
        <v>80</v>
      </c>
      <c r="K35" s="4">
        <f>Input!K12</f>
        <v>9</v>
      </c>
      <c r="N35" s="4">
        <f>Input!I12</f>
        <v>11</v>
      </c>
    </row>
    <row r="36" spans="1:14" ht="13.5">
      <c r="A36">
        <f ca="1" t="shared" si="0"/>
        <v>0</v>
      </c>
      <c r="B36">
        <f ca="1" t="shared" si="1"/>
        <v>0</v>
      </c>
      <c r="C36" s="42">
        <f>IF(A36=0,"",IF(ISERROR(VLOOKUP(A36,Input!$G$25:$I$38,3,0)),"",VLOOKUP(A36,Input!$G$25:$I$38,3,0)))</f>
      </c>
      <c r="E36">
        <f ca="1" t="shared" si="2"/>
        <v>0</v>
      </c>
      <c r="F36">
        <f ca="1" t="shared" si="3"/>
        <v>0</v>
      </c>
      <c r="G36" s="4">
        <f>IF(E36=0,"",IF(ISERROR(VLOOKUP(E36,Input!$K$25:$M$38,3,0)),"",VLOOKUP(E36,Input!$K$25:$M$38,3,0)))</f>
      </c>
      <c r="H36" s="20"/>
      <c r="I36" s="14" t="s">
        <v>81</v>
      </c>
      <c r="K36" s="4">
        <f>Input!K13</f>
        <v>2</v>
      </c>
      <c r="N36" s="4">
        <f>Input!I13</f>
        <v>3</v>
      </c>
    </row>
    <row r="37" spans="1:14" ht="13.5">
      <c r="A37">
        <f ca="1" t="shared" si="0"/>
        <v>0</v>
      </c>
      <c r="B37">
        <f ca="1" t="shared" si="1"/>
        <v>0</v>
      </c>
      <c r="C37" s="42">
        <f>IF(A37=0,"",IF(ISERROR(VLOOKUP(A37,Input!$G$25:$I$38,3,0)),"",VLOOKUP(A37,Input!$G$25:$I$38,3,0)))</f>
      </c>
      <c r="E37">
        <f ca="1" t="shared" si="2"/>
        <v>0</v>
      </c>
      <c r="F37">
        <f ca="1" t="shared" si="3"/>
        <v>0</v>
      </c>
      <c r="G37" s="4">
        <f>IF(E37=0,"",IF(ISERROR(VLOOKUP(E37,Input!$K$25:$M$38,3,0)),"",VLOOKUP(E37,Input!$K$25:$M$38,3,0)))</f>
      </c>
      <c r="H37" s="20"/>
      <c r="I37" s="14" t="s">
        <v>82</v>
      </c>
      <c r="K37" s="4">
        <f>Input!K14</f>
        <v>318</v>
      </c>
      <c r="N37" s="4">
        <f>Input!I14</f>
        <v>364</v>
      </c>
    </row>
    <row r="38" spans="9:14" ht="13.5">
      <c r="I38" s="14" t="s">
        <v>83</v>
      </c>
      <c r="K38" s="4">
        <f>Input!K15</f>
        <v>188</v>
      </c>
      <c r="N38" s="4">
        <f>Input!I15</f>
        <v>221</v>
      </c>
    </row>
    <row r="39" spans="9:14" ht="13.5">
      <c r="I39" s="14" t="s">
        <v>84</v>
      </c>
      <c r="K39" s="4">
        <f>Input!K16</f>
        <v>21</v>
      </c>
      <c r="N39" s="4">
        <f>Input!I16</f>
        <v>21</v>
      </c>
    </row>
    <row r="40" spans="9:14" ht="13.5">
      <c r="I40" s="14" t="s">
        <v>85</v>
      </c>
      <c r="K40" s="4">
        <f>Input!K17</f>
        <v>179</v>
      </c>
      <c r="N40" s="4">
        <f>Input!I17</f>
        <v>211</v>
      </c>
    </row>
    <row r="41" spans="1:14" ht="13.5">
      <c r="A41">
        <f aca="true" t="shared" si="4" ref="A41:A73">A5</f>
        <v>1</v>
      </c>
      <c r="B41" t="str">
        <f aca="true" t="shared" si="5" ref="B41:B73">B5</f>
        <v>★野咲　すみれ</v>
      </c>
      <c r="C41" s="4">
        <f>IF(A41=0,"",IF(ISERROR(VLOOKUP(A41,Input!$G$25:$I$38,2,0)),"",VLOOKUP(A41,Input!$G$25:$I$38,2,0)))</f>
        <v>90</v>
      </c>
      <c r="E41">
        <f aca="true" t="shared" si="6" ref="E41:E73">E5</f>
        <v>1</v>
      </c>
      <c r="F41" t="str">
        <f aca="true" t="shared" si="7" ref="F41:F73">F5</f>
        <v>☆御田　万里</v>
      </c>
      <c r="G41" s="4">
        <f>IF(E41=0,"",IF(ISERROR(VLOOKUP(E41,Input!$K$25:$M$38,2,0)),"",VLOOKUP(E41,Input!$K$25:$M$38,2,0)))</f>
        <v>90</v>
      </c>
      <c r="H41" s="20"/>
      <c r="I41" s="14" t="s">
        <v>86</v>
      </c>
      <c r="K41" s="4">
        <f>Input!K18</f>
        <v>52</v>
      </c>
      <c r="N41" s="4">
        <f>Input!I18</f>
        <v>48</v>
      </c>
    </row>
    <row r="42" spans="1:14" ht="13.5">
      <c r="A42">
        <f t="shared" si="4"/>
        <v>96</v>
      </c>
      <c r="B42" t="str">
        <f t="shared" si="5"/>
        <v>牧原　優紀子</v>
      </c>
      <c r="C42" s="4">
        <f>IF(A42=0,"",IF(ISERROR(VLOOKUP(A42,Input!$G$25:$I$38,2,0)),"",VLOOKUP(A42,Input!$G$25:$I$38,2,0)))</f>
      </c>
      <c r="E42">
        <f t="shared" si="6"/>
        <v>23</v>
      </c>
      <c r="F42" t="str">
        <f t="shared" si="7"/>
        <v>伊集院　メイ</v>
      </c>
      <c r="G42" s="4">
        <f>IF(E42=0,"",IF(ISERROR(VLOOKUP(E42,Input!$K$25:$M$38,2,0)),"",VLOOKUP(E42,Input!$K$25:$M$38,2,0)))</f>
      </c>
      <c r="H42" s="20"/>
      <c r="I42" s="14" t="s">
        <v>87</v>
      </c>
      <c r="K42" s="4">
        <f>Input!K19</f>
        <v>145</v>
      </c>
      <c r="N42" s="4">
        <f>Input!I19</f>
        <v>173</v>
      </c>
    </row>
    <row r="43" spans="1:14" ht="13.5">
      <c r="A43">
        <f t="shared" si="4"/>
        <v>2</v>
      </c>
      <c r="B43" t="str">
        <f t="shared" si="5"/>
        <v>★麻生　華澄</v>
      </c>
      <c r="C43" s="4">
        <f>IF(A43=0,"",IF(ISERROR(VLOOKUP(A43,Input!$G$25:$I$38,2,0)),"",VLOOKUP(A43,Input!$G$25:$I$38,2,0)))</f>
        <v>84</v>
      </c>
      <c r="E43">
        <f t="shared" si="6"/>
        <v>4</v>
      </c>
      <c r="F43" t="str">
        <f t="shared" si="7"/>
        <v>☆草薙　忍</v>
      </c>
      <c r="G43" s="4">
        <f>IF(E43=0,"",IF(ISERROR(VLOOKUP(E43,Input!$K$25:$M$38,2,0)),"",VLOOKUP(E43,Input!$K$25:$M$38,2,0)))</f>
        <v>84</v>
      </c>
      <c r="H43" s="20"/>
      <c r="I43" s="14" t="s">
        <v>88</v>
      </c>
      <c r="K43" s="4">
        <f>Input!K20</f>
        <v>504</v>
      </c>
      <c r="N43" s="4">
        <f>Input!I20</f>
        <v>682</v>
      </c>
    </row>
    <row r="44" spans="1:14" ht="13.5">
      <c r="A44">
        <f t="shared" si="4"/>
        <v>12</v>
      </c>
      <c r="B44" t="str">
        <f t="shared" si="5"/>
        <v>咲野　明日香</v>
      </c>
      <c r="C44" s="4">
        <f>IF(A44=0,"",IF(ISERROR(VLOOKUP(A44,Input!$G$25:$I$38,2,0)),"",VLOOKUP(A44,Input!$G$25:$I$38,2,0)))</f>
      </c>
      <c r="E44">
        <f t="shared" si="6"/>
        <v>15</v>
      </c>
      <c r="F44" t="str">
        <f t="shared" si="7"/>
        <v>★水無月　琴子</v>
      </c>
      <c r="G44" s="4">
        <f>IF(E44=0,"",IF(ISERROR(VLOOKUP(E44,Input!$K$25:$M$38,2,0)),"",VLOOKUP(E44,Input!$K$25:$M$38,2,0)))</f>
        <v>90</v>
      </c>
      <c r="H44" s="20"/>
      <c r="I44" s="14" t="s">
        <v>89</v>
      </c>
      <c r="K44" s="4">
        <f>Input!K21</f>
        <v>11</v>
      </c>
      <c r="N44" s="4">
        <f>Input!I21</f>
        <v>9</v>
      </c>
    </row>
    <row r="45" spans="1:14" ht="13.5">
      <c r="A45">
        <f t="shared" si="4"/>
        <v>13</v>
      </c>
      <c r="B45" t="str">
        <f t="shared" si="5"/>
        <v>八重　花桜梨</v>
      </c>
      <c r="C45" s="4">
        <f>IF(A45=0,"",IF(ISERROR(VLOOKUP(A45,Input!$G$25:$I$38,2,0)),"",VLOOKUP(A45,Input!$G$25:$I$38,2,0)))</f>
        <v>90</v>
      </c>
      <c r="E45">
        <f t="shared" si="6"/>
        <v>22</v>
      </c>
      <c r="F45" t="str">
        <f t="shared" si="7"/>
        <v>藤沢　夏海</v>
      </c>
      <c r="G45" s="4">
        <f>IF(E45=0,"",IF(ISERROR(VLOOKUP(E45,Input!$K$25:$M$38,2,0)),"",VLOOKUP(E45,Input!$K$25:$M$38,2,0)))</f>
      </c>
      <c r="H45" s="20"/>
      <c r="I45" s="14" t="s">
        <v>90</v>
      </c>
      <c r="K45" s="4">
        <f>Input!K22</f>
        <v>2</v>
      </c>
      <c r="N45" s="4">
        <f>Input!I22</f>
        <v>2</v>
      </c>
    </row>
    <row r="46" spans="1:14" ht="13.5">
      <c r="A46">
        <f t="shared" si="4"/>
        <v>3</v>
      </c>
      <c r="B46" t="str">
        <f t="shared" si="5"/>
        <v>橘　恵美</v>
      </c>
      <c r="C46" s="4">
        <f>IF(A46=0,"",IF(ISERROR(VLOOKUP(A46,Input!$G$25:$I$38,2,0)),"",VLOOKUP(A46,Input!$G$25:$I$38,2,0)))</f>
      </c>
      <c r="E46">
        <f t="shared" si="6"/>
        <v>3</v>
      </c>
      <c r="F46" t="str">
        <f t="shared" si="7"/>
        <v>星乃　結美</v>
      </c>
      <c r="G46" s="4">
        <f>IF(E46=0,"",IF(ISERROR(VLOOKUP(E46,Input!$K$25:$M$38,2,0)),"",VLOOKUP(E46,Input!$K$25:$M$38,2,0)))</f>
        <v>6</v>
      </c>
      <c r="H46" s="20"/>
      <c r="I46" s="14" t="s">
        <v>203</v>
      </c>
      <c r="K46" s="4">
        <f>Input!K6</f>
        <v>2</v>
      </c>
      <c r="N46" s="4">
        <f>Input!I6</f>
        <v>0</v>
      </c>
    </row>
    <row r="47" spans="1:14" ht="13.5">
      <c r="A47">
        <f t="shared" si="4"/>
        <v>14</v>
      </c>
      <c r="B47" t="str">
        <f t="shared" si="5"/>
        <v>有森　瞳美</v>
      </c>
      <c r="C47" s="4">
        <f>IF(A47=0,"",IF(ISERROR(VLOOKUP(A47,Input!$G$25:$I$38,2,0)),"",VLOOKUP(A47,Input!$G$25:$I$38,2,0)))</f>
        <v>90</v>
      </c>
      <c r="E47">
        <f t="shared" si="6"/>
        <v>2</v>
      </c>
      <c r="F47" t="str">
        <f t="shared" si="7"/>
        <v>※野咲　すみれ</v>
      </c>
      <c r="G47" s="4">
        <f>IF(E47=0,"",IF(ISERROR(VLOOKUP(E47,Input!$K$25:$M$38,2,0)),"",VLOOKUP(E47,Input!$K$25:$M$38,2,0)))</f>
        <v>90</v>
      </c>
      <c r="H47" s="20"/>
      <c r="I47" s="14" t="s">
        <v>205</v>
      </c>
      <c r="K47" s="4">
        <f>Input!K7</f>
        <v>0</v>
      </c>
      <c r="N47" s="4">
        <f>Input!I7</f>
        <v>0</v>
      </c>
    </row>
    <row r="48" spans="1:14" ht="13.5">
      <c r="A48">
        <f t="shared" si="4"/>
        <v>20</v>
      </c>
      <c r="B48" t="str">
        <f t="shared" si="5"/>
        <v>加藤　美夏</v>
      </c>
      <c r="C48" s="4">
        <f>IF(A48=0,"",IF(ISERROR(VLOOKUP(A48,Input!$G$25:$I$38,2,0)),"",VLOOKUP(A48,Input!$G$25:$I$38,2,0)))</f>
        <v>6</v>
      </c>
      <c r="E48">
        <f t="shared" si="6"/>
        <v>17</v>
      </c>
      <c r="F48" t="str">
        <f t="shared" si="7"/>
        <v>江藤　和代</v>
      </c>
      <c r="G48" s="4">
        <f>IF(E48=0,"",IF(ISERROR(VLOOKUP(E48,Input!$K$25:$M$38,2,0)),"",VLOOKUP(E48,Input!$K$25:$M$38,2,0)))</f>
      </c>
      <c r="H48" s="20"/>
      <c r="I48" s="14" t="s">
        <v>457</v>
      </c>
      <c r="K48" s="63">
        <f>N27</f>
        <v>5.63770325203252</v>
      </c>
      <c r="N48" s="63">
        <f>K27</f>
        <v>5.880589430894309</v>
      </c>
    </row>
    <row r="49" spans="1:14" ht="13.5">
      <c r="A49">
        <f t="shared" si="4"/>
        <v>5</v>
      </c>
      <c r="B49" t="str">
        <f t="shared" si="5"/>
        <v>綾崎　若菜</v>
      </c>
      <c r="C49" s="4">
        <f>IF(A49=0,"",IF(ISERROR(VLOOKUP(A49,Input!$G$25:$I$38,2,0)),"",VLOOKUP(A49,Input!$G$25:$I$38,2,0)))</f>
      </c>
      <c r="E49">
        <f t="shared" si="6"/>
        <v>21</v>
      </c>
      <c r="F49" t="str">
        <f t="shared" si="7"/>
        <v>咲野　明日香</v>
      </c>
      <c r="G49" s="4">
        <f>IF(E49=0,"",IF(ISERROR(VLOOKUP(E49,Input!$K$25:$M$38,2,0)),"",VLOOKUP(E49,Input!$K$25:$M$38,2,0)))</f>
        <v>90</v>
      </c>
      <c r="H49" s="20"/>
      <c r="I49" s="14" t="s">
        <v>458</v>
      </c>
      <c r="K49" s="63">
        <f>N28</f>
        <v>5.6326086956521735</v>
      </c>
      <c r="N49" s="63">
        <f>K28</f>
        <v>5.848986125933831</v>
      </c>
    </row>
    <row r="50" spans="1:14" ht="13.5">
      <c r="A50">
        <f t="shared" si="4"/>
        <v>6</v>
      </c>
      <c r="B50" t="str">
        <f t="shared" si="5"/>
        <v>日向　さゆり</v>
      </c>
      <c r="C50" s="4">
        <f>IF(A50=0,"",IF(ISERROR(VLOOKUP(A50,Input!$G$25:$I$38,2,0)),"",VLOOKUP(A50,Input!$G$25:$I$38,2,0)))</f>
      </c>
      <c r="E50">
        <f t="shared" si="6"/>
        <v>13</v>
      </c>
      <c r="F50" t="str">
        <f t="shared" si="7"/>
        <v>七瀬　優</v>
      </c>
      <c r="G50" s="4">
        <f>IF(E50=0,"",IF(ISERROR(VLOOKUP(E50,Input!$K$25:$M$38,2,0)),"",VLOOKUP(E50,Input!$K$25:$M$38,2,0)))</f>
      </c>
      <c r="H50" s="20"/>
      <c r="I50" s="14" t="s">
        <v>459</v>
      </c>
      <c r="K50" s="63">
        <f>N29</f>
        <v>5.7109375</v>
      </c>
      <c r="N50" s="63">
        <f>K29</f>
        <v>6.51063829787234</v>
      </c>
    </row>
    <row r="51" spans="1:8" ht="13.5">
      <c r="A51">
        <f t="shared" si="4"/>
        <v>15</v>
      </c>
      <c r="B51" t="str">
        <f t="shared" si="5"/>
        <v>早乙女　優美</v>
      </c>
      <c r="C51" s="4">
        <f>IF(A51=0,"",IF(ISERROR(VLOOKUP(A51,Input!$G$25:$I$38,2,0)),"",VLOOKUP(A51,Input!$G$25:$I$38,2,0)))</f>
      </c>
      <c r="E51">
        <f t="shared" si="6"/>
        <v>6</v>
      </c>
      <c r="F51" t="str">
        <f t="shared" si="7"/>
        <v>渡井　かずみ</v>
      </c>
      <c r="G51" s="4">
        <f>IF(E51=0,"",IF(ISERROR(VLOOKUP(E51,Input!$K$25:$M$38,2,0)),"",VLOOKUP(E51,Input!$K$25:$M$38,2,0)))</f>
        <v>90</v>
      </c>
      <c r="H51" s="20"/>
    </row>
    <row r="52" spans="1:8" ht="13.5">
      <c r="A52">
        <f t="shared" si="4"/>
        <v>21</v>
      </c>
      <c r="B52" t="str">
        <f t="shared" si="5"/>
        <v>石橋　美佐子</v>
      </c>
      <c r="C52" s="4">
        <f>IF(A52=0,"",IF(ISERROR(VLOOKUP(A52,Input!$G$25:$I$38,2,0)),"",VLOOKUP(A52,Input!$G$25:$I$38,2,0)))</f>
        <v>90</v>
      </c>
      <c r="E52">
        <f t="shared" si="6"/>
        <v>16</v>
      </c>
      <c r="F52" t="str">
        <f t="shared" si="7"/>
        <v>里仲　なるみ</v>
      </c>
      <c r="G52" s="4">
        <f>IF(E52=0,"",IF(ISERROR(VLOOKUP(E52,Input!$K$25:$M$38,2,0)),"",VLOOKUP(E52,Input!$K$25:$M$38,2,0)))</f>
      </c>
      <c r="H52" s="20"/>
    </row>
    <row r="53" spans="1:8" ht="13.5">
      <c r="A53">
        <f t="shared" si="4"/>
        <v>7</v>
      </c>
      <c r="B53" t="str">
        <f t="shared" si="5"/>
        <v>陽ノ下　光</v>
      </c>
      <c r="C53" s="4">
        <f>IF(A53=0,"",IF(ISERROR(VLOOKUP(A53,Input!$G$25:$I$38,2,0)),"",VLOOKUP(A53,Input!$G$25:$I$38,2,0)))</f>
        <v>90</v>
      </c>
      <c r="E53">
        <f t="shared" si="6"/>
        <v>7</v>
      </c>
      <c r="F53" t="str">
        <f t="shared" si="7"/>
        <v>橘　恵美</v>
      </c>
      <c r="G53" s="4">
        <f>IF(E53=0,"",IF(ISERROR(VLOOKUP(E53,Input!$K$25:$M$38,2,0)),"",VLOOKUP(E53,Input!$K$25:$M$38,2,0)))</f>
        <v>90</v>
      </c>
      <c r="H53" s="20"/>
    </row>
    <row r="54" spans="1:8" ht="13.5">
      <c r="A54">
        <f t="shared" si="4"/>
        <v>8</v>
      </c>
      <c r="B54" t="str">
        <f t="shared" si="5"/>
        <v>神戸　留美</v>
      </c>
      <c r="C54" s="4">
        <f>IF(A54=0,"",IF(ISERROR(VLOOKUP(A54,Input!$G$25:$I$38,2,0)),"",VLOOKUP(A54,Input!$G$25:$I$38,2,0)))</f>
        <v>67</v>
      </c>
      <c r="E54">
        <f t="shared" si="6"/>
        <v>5</v>
      </c>
      <c r="F54" t="str">
        <f t="shared" si="7"/>
        <v>宗像　尚美</v>
      </c>
      <c r="G54" s="4">
        <f>IF(E54=0,"",IF(ISERROR(VLOOKUP(E54,Input!$K$25:$M$38,2,0)),"",VLOOKUP(E54,Input!$K$25:$M$38,2,0)))</f>
        <v>90</v>
      </c>
      <c r="H54" s="20"/>
    </row>
    <row r="55" spans="1:8" ht="13.5">
      <c r="A55">
        <f t="shared" si="4"/>
        <v>16</v>
      </c>
      <c r="B55" t="str">
        <f t="shared" si="5"/>
        <v>※森井　夏穂</v>
      </c>
      <c r="C55" s="4">
        <f>IF(A55=0,"",IF(ISERROR(VLOOKUP(A55,Input!$G$25:$I$38,2,0)),"",VLOOKUP(A55,Input!$G$25:$I$38,2,0)))</f>
      </c>
      <c r="E55">
        <f t="shared" si="6"/>
        <v>19</v>
      </c>
      <c r="F55" t="str">
        <f t="shared" si="7"/>
        <v>本田　飛鳥</v>
      </c>
      <c r="G55" s="4">
        <f>IF(E55=0,"",IF(ISERROR(VLOOKUP(E55,Input!$K$25:$M$38,2,0)),"",VLOOKUP(E55,Input!$K$25:$M$38,2,0)))</f>
      </c>
      <c r="H55" s="20"/>
    </row>
    <row r="56" spans="1:8" ht="13.5">
      <c r="A56">
        <f t="shared" si="4"/>
        <v>22</v>
      </c>
      <c r="B56" t="str">
        <f t="shared" si="5"/>
        <v>森下　茜</v>
      </c>
      <c r="C56" s="4">
        <f>IF(A56=0,"",IF(ISERROR(VLOOKUP(A56,Input!$G$25:$I$38,2,0)),"",VLOOKUP(A56,Input!$G$25:$I$38,2,0)))</f>
        <v>23</v>
      </c>
      <c r="E56">
        <f t="shared" si="6"/>
        <v>8</v>
      </c>
      <c r="F56" t="str">
        <f t="shared" si="7"/>
        <v>丘野　陽子</v>
      </c>
      <c r="G56" s="4">
        <f>IF(E56=0,"",IF(ISERROR(VLOOKUP(E56,Input!$K$25:$M$38,2,0)),"",VLOOKUP(E56,Input!$K$25:$M$38,2,0)))</f>
      </c>
      <c r="H56" s="20"/>
    </row>
    <row r="57" spans="1:8" ht="13.5">
      <c r="A57">
        <f t="shared" si="4"/>
        <v>10</v>
      </c>
      <c r="B57" t="str">
        <f t="shared" si="5"/>
        <v>藤崎　詩織</v>
      </c>
      <c r="C57" s="4">
        <f>IF(A57=0,"",IF(ISERROR(VLOOKUP(A57,Input!$G$25:$I$38,2,0)),"",VLOOKUP(A57,Input!$G$25:$I$38,2,0)))</f>
        <v>90</v>
      </c>
      <c r="E57">
        <f t="shared" si="6"/>
        <v>14</v>
      </c>
      <c r="F57" t="str">
        <f t="shared" si="7"/>
        <v>天野　みどり</v>
      </c>
      <c r="G57" s="4">
        <f>IF(E57=0,"",IF(ISERROR(VLOOKUP(E57,Input!$K$25:$M$38,2,0)),"",VLOOKUP(E57,Input!$K$25:$M$38,2,0)))</f>
      </c>
      <c r="H57" s="20"/>
    </row>
    <row r="58" spans="1:8" ht="13.5">
      <c r="A58">
        <f t="shared" si="4"/>
        <v>17</v>
      </c>
      <c r="B58" t="str">
        <f t="shared" si="5"/>
        <v>井上　涼子</v>
      </c>
      <c r="C58" s="4">
        <f>IF(A58=0,"",IF(ISERROR(VLOOKUP(A58,Input!$G$25:$I$38,2,0)),"",VLOOKUP(A58,Input!$G$25:$I$38,2,0)))</f>
        <v>90</v>
      </c>
      <c r="E58">
        <f t="shared" si="6"/>
        <v>10</v>
      </c>
      <c r="F58" t="str">
        <f t="shared" si="7"/>
        <v>☆神条　芹華</v>
      </c>
      <c r="G58" s="4">
        <f>IF(E58=0,"",IF(ISERROR(VLOOKUP(E58,Input!$K$25:$M$38,2,0)),"",VLOOKUP(E58,Input!$K$25:$M$38,2,0)))</f>
        <v>63</v>
      </c>
      <c r="H58" s="20"/>
    </row>
    <row r="59" spans="1:8" ht="13.5">
      <c r="A59">
        <f t="shared" si="4"/>
        <v>11</v>
      </c>
      <c r="B59" t="str">
        <f t="shared" si="5"/>
        <v>音無　夕希</v>
      </c>
      <c r="C59" s="4">
        <f>IF(A59=0,"",IF(ISERROR(VLOOKUP(A59,Input!$G$25:$I$38,2,0)),"",VLOOKUP(A59,Input!$G$25:$I$38,2,0)))</f>
        <v>90</v>
      </c>
      <c r="E59">
        <f t="shared" si="6"/>
        <v>20</v>
      </c>
      <c r="F59" t="str">
        <f t="shared" si="7"/>
        <v>若林　薫</v>
      </c>
      <c r="G59" s="4">
        <f>IF(E59=0,"",IF(ISERROR(VLOOKUP(E59,Input!$K$25:$M$38,2,0)),"",VLOOKUP(E59,Input!$K$25:$M$38,2,0)))</f>
      </c>
      <c r="H59" s="20"/>
    </row>
    <row r="60" spans="1:8" ht="13.5">
      <c r="A60">
        <f t="shared" si="4"/>
        <v>18</v>
      </c>
      <c r="B60" t="str">
        <f t="shared" si="5"/>
        <v>桐屋　里未</v>
      </c>
      <c r="C60" s="4">
        <f>IF(A60=0,"",IF(ISERROR(VLOOKUP(A60,Input!$G$25:$I$38,2,0)),"",VLOOKUP(A60,Input!$G$25:$I$38,2,0)))</f>
      </c>
      <c r="E60">
        <f t="shared" si="6"/>
        <v>9</v>
      </c>
      <c r="F60" t="str">
        <f t="shared" si="7"/>
        <v>桐屋　里未</v>
      </c>
      <c r="G60" s="4">
        <f>IF(E60=0,"",IF(ISERROR(VLOOKUP(E60,Input!$K$25:$M$38,2,0)),"",VLOOKUP(E60,Input!$K$25:$M$38,2,0)))</f>
        <v>90</v>
      </c>
      <c r="H60" s="20"/>
    </row>
    <row r="61" spans="1:8" ht="13.5">
      <c r="A61">
        <f t="shared" si="4"/>
        <v>4</v>
      </c>
      <c r="B61" t="str">
        <f t="shared" si="5"/>
        <v>遠藤　晶</v>
      </c>
      <c r="C61" s="4">
        <f>IF(A61=0,"",IF(ISERROR(VLOOKUP(A61,Input!$G$25:$I$38,2,0)),"",VLOOKUP(A61,Input!$G$25:$I$38,2,0)))</f>
      </c>
      <c r="E61">
        <f t="shared" si="6"/>
        <v>11</v>
      </c>
      <c r="F61" t="str">
        <f t="shared" si="7"/>
        <v>※波多野　葵</v>
      </c>
      <c r="G61" s="4">
        <f>IF(E61=0,"",IF(ISERROR(VLOOKUP(E61,Input!$K$25:$M$38,2,0)),"",VLOOKUP(E61,Input!$K$25:$M$38,2,0)))</f>
        <v>53</v>
      </c>
      <c r="H61" s="20"/>
    </row>
    <row r="62" spans="1:8" ht="13.5">
      <c r="A62">
        <f t="shared" si="4"/>
        <v>9</v>
      </c>
      <c r="B62" t="str">
        <f t="shared" si="5"/>
        <v>鬼澤　麗華</v>
      </c>
      <c r="C62" s="4">
        <f>IF(A62=0,"",IF(ISERROR(VLOOKUP(A62,Input!$G$25:$I$38,2,0)),"",VLOOKUP(A62,Input!$G$25:$I$38,2,0)))</f>
        <v>66</v>
      </c>
      <c r="E62">
        <f t="shared" si="6"/>
        <v>12</v>
      </c>
      <c r="F62" t="str">
        <f t="shared" si="7"/>
        <v>一文字　茜</v>
      </c>
      <c r="G62" s="4">
        <f>IF(E62=0,"",IF(ISERROR(VLOOKUP(E62,Input!$K$25:$M$38,2,0)),"",VLOOKUP(E62,Input!$K$25:$M$38,2,0)))</f>
        <v>27</v>
      </c>
      <c r="H62" s="20"/>
    </row>
    <row r="63" spans="1:8" ht="13.5">
      <c r="A63">
        <f t="shared" si="4"/>
        <v>19</v>
      </c>
      <c r="B63" t="str">
        <f t="shared" si="5"/>
        <v>藤堂　竜子</v>
      </c>
      <c r="C63" s="4">
        <f>IF(A63=0,"",IF(ISERROR(VLOOKUP(A63,Input!$G$25:$I$38,2,0)),"",VLOOKUP(A63,Input!$G$25:$I$38,2,0)))</f>
        <v>24</v>
      </c>
      <c r="E63">
        <f t="shared" si="6"/>
        <v>18</v>
      </c>
      <c r="F63" t="str">
        <f t="shared" si="7"/>
        <v>陽ノ下　光</v>
      </c>
      <c r="G63" s="4">
        <f>IF(E63=0,"",IF(ISERROR(VLOOKUP(E63,Input!$K$25:$M$38,2,0)),"",VLOOKUP(E63,Input!$K$25:$M$38,2,0)))</f>
        <v>37</v>
      </c>
      <c r="H63" s="20"/>
    </row>
    <row r="64" spans="1:8" ht="13.5">
      <c r="A64">
        <f t="shared" si="4"/>
        <v>0</v>
      </c>
      <c r="B64">
        <f t="shared" si="5"/>
        <v>0</v>
      </c>
      <c r="C64" s="4">
        <f>IF(A64=0,"",IF(ISERROR(VLOOKUP(A64,Input!$G$25:$I$38,2,0)),"",VLOOKUP(A64,Input!$G$25:$I$38,2,0)))</f>
      </c>
      <c r="E64">
        <f t="shared" si="6"/>
        <v>0</v>
      </c>
      <c r="F64">
        <f t="shared" si="7"/>
        <v>0</v>
      </c>
      <c r="G64" s="4">
        <f>IF(E64=0,"",IF(ISERROR(VLOOKUP(E64,Input!$K$25:$M$38,2,0)),"",VLOOKUP(E64,Input!$K$25:$M$38,2,0)))</f>
      </c>
      <c r="H64" s="20"/>
    </row>
    <row r="65" spans="1:8" ht="13.5">
      <c r="A65">
        <f t="shared" si="4"/>
        <v>0</v>
      </c>
      <c r="B65">
        <f t="shared" si="5"/>
        <v>0</v>
      </c>
      <c r="C65" s="4">
        <f>IF(A65=0,"",IF(ISERROR(VLOOKUP(A65,Input!$G$25:$I$38,2,0)),"",VLOOKUP(A65,Input!$G$25:$I$38,2,0)))</f>
      </c>
      <c r="E65">
        <f t="shared" si="6"/>
        <v>0</v>
      </c>
      <c r="F65">
        <f t="shared" si="7"/>
        <v>0</v>
      </c>
      <c r="G65" s="4">
        <f>IF(E65=0,"",IF(ISERROR(VLOOKUP(E65,Input!$K$25:$M$38,2,0)),"",VLOOKUP(E65,Input!$K$25:$M$38,2,0)))</f>
      </c>
      <c r="H65" s="20"/>
    </row>
    <row r="66" spans="1:8" ht="13.5">
      <c r="A66">
        <f t="shared" si="4"/>
        <v>0</v>
      </c>
      <c r="B66">
        <f t="shared" si="5"/>
        <v>0</v>
      </c>
      <c r="C66" s="4">
        <f>IF(A66=0,"",IF(ISERROR(VLOOKUP(A66,Input!$G$25:$I$38,2,0)),"",VLOOKUP(A66,Input!$G$25:$I$38,2,0)))</f>
      </c>
      <c r="E66">
        <f t="shared" si="6"/>
        <v>0</v>
      </c>
      <c r="F66">
        <f t="shared" si="7"/>
        <v>0</v>
      </c>
      <c r="G66" s="4">
        <f>IF(E66=0,"",IF(ISERROR(VLOOKUP(E66,Input!$K$25:$M$38,2,0)),"",VLOOKUP(E66,Input!$K$25:$M$38,2,0)))</f>
      </c>
      <c r="H66" s="20"/>
    </row>
    <row r="67" spans="1:8" ht="13.5">
      <c r="A67">
        <f t="shared" si="4"/>
        <v>0</v>
      </c>
      <c r="B67">
        <f t="shared" si="5"/>
        <v>0</v>
      </c>
      <c r="C67" s="4">
        <f>IF(A67=0,"",IF(ISERROR(VLOOKUP(A67,Input!$G$25:$I$38,2,0)),"",VLOOKUP(A67,Input!$G$25:$I$38,2,0)))</f>
      </c>
      <c r="E67">
        <f t="shared" si="6"/>
        <v>0</v>
      </c>
      <c r="F67">
        <f t="shared" si="7"/>
        <v>0</v>
      </c>
      <c r="G67" s="4">
        <f>IF(E67=0,"",IF(ISERROR(VLOOKUP(E67,Input!$K$25:$M$38,2,0)),"",VLOOKUP(E67,Input!$K$25:$M$38,2,0)))</f>
      </c>
      <c r="H67" s="20"/>
    </row>
    <row r="68" spans="1:8" ht="13.5">
      <c r="A68">
        <f t="shared" si="4"/>
        <v>0</v>
      </c>
      <c r="B68">
        <f t="shared" si="5"/>
        <v>0</v>
      </c>
      <c r="C68" s="4">
        <f>IF(A68=0,"",IF(ISERROR(VLOOKUP(A68,Input!$G$25:$I$38,2,0)),"",VLOOKUP(A68,Input!$G$25:$I$38,2,0)))</f>
      </c>
      <c r="E68">
        <f t="shared" si="6"/>
        <v>0</v>
      </c>
      <c r="F68">
        <f t="shared" si="7"/>
        <v>0</v>
      </c>
      <c r="G68" s="4">
        <f>IF(E68=0,"",IF(ISERROR(VLOOKUP(E68,Input!$K$25:$M$38,2,0)),"",VLOOKUP(E68,Input!$K$25:$M$38,2,0)))</f>
      </c>
      <c r="H68" s="20"/>
    </row>
    <row r="69" spans="1:8" ht="13.5">
      <c r="A69">
        <f t="shared" si="4"/>
        <v>0</v>
      </c>
      <c r="B69">
        <f t="shared" si="5"/>
        <v>0</v>
      </c>
      <c r="C69" s="4">
        <f>IF(A69=0,"",IF(ISERROR(VLOOKUP(A69,Input!$G$25:$I$38,2,0)),"",VLOOKUP(A69,Input!$G$25:$I$38,2,0)))</f>
      </c>
      <c r="E69">
        <f t="shared" si="6"/>
        <v>0</v>
      </c>
      <c r="F69">
        <f t="shared" si="7"/>
        <v>0</v>
      </c>
      <c r="G69" s="4">
        <f>IF(E69=0,"",IF(ISERROR(VLOOKUP(E69,Input!$K$25:$M$38,2,0)),"",VLOOKUP(E69,Input!$K$25:$M$38,2,0)))</f>
      </c>
      <c r="H69" s="20"/>
    </row>
    <row r="70" spans="1:8" ht="13.5">
      <c r="A70">
        <f t="shared" si="4"/>
        <v>0</v>
      </c>
      <c r="B70">
        <f t="shared" si="5"/>
        <v>0</v>
      </c>
      <c r="C70" s="4">
        <f>IF(A70=0,"",IF(ISERROR(VLOOKUP(A70,Input!$G$25:$I$38,2,0)),"",VLOOKUP(A70,Input!$G$25:$I$38,2,0)))</f>
      </c>
      <c r="E70">
        <f t="shared" si="6"/>
        <v>0</v>
      </c>
      <c r="F70">
        <f t="shared" si="7"/>
        <v>0</v>
      </c>
      <c r="G70" s="4">
        <f>IF(E70=0,"",IF(ISERROR(VLOOKUP(E70,Input!$K$25:$M$38,2,0)),"",VLOOKUP(E70,Input!$K$25:$M$38,2,0)))</f>
      </c>
      <c r="H70" s="20"/>
    </row>
    <row r="71" spans="1:8" ht="13.5">
      <c r="A71">
        <f t="shared" si="4"/>
        <v>0</v>
      </c>
      <c r="B71">
        <f t="shared" si="5"/>
        <v>0</v>
      </c>
      <c r="C71" s="4">
        <f>IF(A71=0,"",IF(ISERROR(VLOOKUP(A71,Input!$G$25:$I$38,2,0)),"",VLOOKUP(A71,Input!$G$25:$I$38,2,0)))</f>
      </c>
      <c r="E71">
        <f t="shared" si="6"/>
        <v>0</v>
      </c>
      <c r="F71">
        <f t="shared" si="7"/>
        <v>0</v>
      </c>
      <c r="G71" s="4">
        <f>IF(E71=0,"",IF(ISERROR(VLOOKUP(E71,Input!$K$25:$M$38,2,0)),"",VLOOKUP(E71,Input!$K$25:$M$38,2,0)))</f>
      </c>
      <c r="H71" s="20"/>
    </row>
    <row r="72" spans="1:8" ht="13.5">
      <c r="A72">
        <f t="shared" si="4"/>
        <v>0</v>
      </c>
      <c r="B72">
        <f t="shared" si="5"/>
        <v>0</v>
      </c>
      <c r="C72" s="4">
        <f>IF(A72=0,"",IF(ISERROR(VLOOKUP(A72,Input!$G$25:$I$38,2,0)),"",VLOOKUP(A72,Input!$G$25:$I$38,2,0)))</f>
      </c>
      <c r="E72">
        <f t="shared" si="6"/>
        <v>0</v>
      </c>
      <c r="F72">
        <f t="shared" si="7"/>
        <v>0</v>
      </c>
      <c r="G72" s="4">
        <f>IF(E72=0,"",IF(ISERROR(VLOOKUP(E72,Input!$K$25:$M$38,2,0)),"",VLOOKUP(E72,Input!$K$25:$M$38,2,0)))</f>
      </c>
      <c r="H72" s="20"/>
    </row>
    <row r="73" spans="1:8" ht="13.5">
      <c r="A73">
        <f t="shared" si="4"/>
        <v>0</v>
      </c>
      <c r="B73">
        <f t="shared" si="5"/>
        <v>0</v>
      </c>
      <c r="C73" s="4">
        <f>IF(A73=0,"",IF(ISERROR(VLOOKUP(A73,Input!$G$25:$I$38,2,0)),"",VLOOKUP(A73,Input!$G$25:$I$38,2,0)))</f>
      </c>
      <c r="E73">
        <f t="shared" si="6"/>
        <v>0</v>
      </c>
      <c r="F73">
        <f t="shared" si="7"/>
        <v>0</v>
      </c>
      <c r="G73" s="4">
        <f>IF(E73=0,"",IF(ISERROR(VLOOKUP(E73,Input!$K$25:$M$38,2,0)),"",VLOOKUP(E73,Input!$K$25:$M$38,2,0)))</f>
      </c>
      <c r="H73" s="20"/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N69"/>
  <sheetViews>
    <sheetView workbookViewId="0" topLeftCell="A1">
      <selection activeCell="L28" sqref="L28"/>
    </sheetView>
  </sheetViews>
  <sheetFormatPr defaultColWidth="9.00390625" defaultRowHeight="13.5"/>
  <cols>
    <col min="1" max="16384" width="9.00390625" style="37" customWidth="1"/>
  </cols>
  <sheetData>
    <row r="1" spans="1:2" s="33" customFormat="1" ht="13.5">
      <c r="A1" s="42" t="s">
        <v>227</v>
      </c>
      <c r="B1" s="43" t="s">
        <v>552</v>
      </c>
    </row>
    <row r="2" s="35" customFormat="1" ht="16.5">
      <c r="A2" s="34" t="s">
        <v>226</v>
      </c>
    </row>
    <row r="3" ht="13.5">
      <c r="A3" s="36" t="s">
        <v>208</v>
      </c>
    </row>
    <row r="4" spans="1:7" ht="24">
      <c r="A4" s="38" t="s">
        <v>209</v>
      </c>
      <c r="B4" s="38" t="s">
        <v>210</v>
      </c>
      <c r="C4" s="38" t="s">
        <v>454</v>
      </c>
      <c r="D4" s="38" t="s">
        <v>455</v>
      </c>
      <c r="E4" s="38" t="s">
        <v>211</v>
      </c>
      <c r="F4" s="38" t="s">
        <v>456</v>
      </c>
      <c r="G4" s="38" t="s">
        <v>212</v>
      </c>
    </row>
    <row r="5" spans="1:7" ht="13.5">
      <c r="A5" s="61">
        <f ca="1">INDIRECT(ADDRESS(11,5,,,$B$1&amp;"-T"))</f>
        <v>8.571428571428571</v>
      </c>
      <c r="B5" s="61">
        <f ca="1">INDIRECT(ADDRESS(12,5,,,$B$1&amp;"-T"))</f>
        <v>3</v>
      </c>
      <c r="C5" s="62">
        <f ca="1">INDIRECT(ADDRESS(7,5,,,$B$1&amp;"-T"))/INDIRECT(ADDRESS(4,5,,,$B$1&amp;"-T"))/A5</f>
        <v>0.08333333333333334</v>
      </c>
      <c r="D5" s="62">
        <f ca="1">INDIRECT(ADDRESS(7,5,,,$B$1&amp;"-T"))/INDIRECT(ADDRESS(4,5,,,$B$1&amp;"-T"))/B5</f>
        <v>0.2380952380952381</v>
      </c>
      <c r="E5" s="61">
        <f ca="1">INDIRECT(ADDRESS(13,5,,,$B$1&amp;"-T"))</f>
        <v>0</v>
      </c>
      <c r="F5" s="61">
        <f ca="1">INDIRECT(ADDRESS(14,5,,,$B$1&amp;"-T"))</f>
        <v>10.928571428571429</v>
      </c>
      <c r="G5" s="61">
        <f ca="1">INDIRECT(ADDRESS(15,5,,,$B$1&amp;"-T"))</f>
        <v>1.2857142857142858</v>
      </c>
    </row>
    <row r="6" spans="1:7" ht="13.5">
      <c r="A6" s="61">
        <f ca="1">INDIRECT(ADDRESS(32,5,,,$B$1&amp;"-T"))</f>
        <v>10.071428571428571</v>
      </c>
      <c r="B6" s="61">
        <f ca="1">INDIRECT(ADDRESS(33,5,,,$B$1&amp;"-T"))</f>
        <v>4.071428571428571</v>
      </c>
      <c r="C6" s="62">
        <f ca="1">INDIRECT(ADDRESS(8,5,,,$B$1&amp;"-T"))/INDIRECT(ADDRESS(4,5,,,$B$1&amp;"-T"))/A6</f>
        <v>0.09929078014184398</v>
      </c>
      <c r="D6" s="62">
        <f ca="1">INDIRECT(ADDRESS(8,5,,,$B$1&amp;"-T"))/INDIRECT(ADDRESS(4,5,,,$B$1&amp;"-T"))/B6</f>
        <v>0.2456140350877193</v>
      </c>
      <c r="E6" s="61">
        <f ca="1">INDIRECT(ADDRESS(34,5,,,$B$1&amp;"-T"))</f>
        <v>0.07142857142857142</v>
      </c>
      <c r="F6" s="61">
        <f ca="1">INDIRECT(ADDRESS(35,5,,,$B$1&amp;"-T"))</f>
        <v>9</v>
      </c>
      <c r="G6" s="61">
        <f ca="1">INDIRECT(ADDRESS(36,5,,,$B$1&amp;"-T"))</f>
        <v>1.2142857142857142</v>
      </c>
    </row>
    <row r="7" spans="1:8" ht="13.5">
      <c r="A7" s="39"/>
      <c r="B7" s="39"/>
      <c r="C7" s="39"/>
      <c r="D7" s="39"/>
      <c r="E7" s="39"/>
      <c r="F7" s="39"/>
      <c r="G7" s="39"/>
      <c r="H7" s="39"/>
    </row>
    <row r="8" spans="1:7" ht="24">
      <c r="A8" s="38" t="s">
        <v>64</v>
      </c>
      <c r="B8" s="38" t="s">
        <v>11</v>
      </c>
      <c r="C8" s="38" t="s">
        <v>12</v>
      </c>
      <c r="D8" s="38" t="s">
        <v>13</v>
      </c>
      <c r="E8" s="38" t="s">
        <v>14</v>
      </c>
      <c r="F8" s="38" t="s">
        <v>65</v>
      </c>
      <c r="G8" s="38" t="s">
        <v>213</v>
      </c>
    </row>
    <row r="9" spans="1:7" ht="13.5">
      <c r="A9" s="48">
        <f ca="1">INDIRECT(ADDRESS(16,5,,,$B$1&amp;"-T"))</f>
        <v>315.7857142857143</v>
      </c>
      <c r="B9" s="48">
        <f ca="1">INDIRECT(ADDRESS(17,5,,,$B$1&amp;"-T"))</f>
        <v>187.78571428571428</v>
      </c>
      <c r="C9" s="48">
        <f ca="1">INDIRECT(ADDRESS(18,5,,,$B$1&amp;"-T"))</f>
        <v>20.714285714285715</v>
      </c>
      <c r="D9" s="48">
        <f ca="1">INDIRECT(ADDRESS(19,5,,,$B$1&amp;"-T"))</f>
        <v>181.07142857142858</v>
      </c>
      <c r="E9" s="48">
        <f ca="1">INDIRECT(ADDRESS(20,5,,,$B$1&amp;"-T"))</f>
        <v>35.142857142857146</v>
      </c>
      <c r="F9" s="48">
        <f ca="1">INDIRECT(ADDRESS(21,5,,,$B$1&amp;"-T"))</f>
        <v>157.92857142857142</v>
      </c>
      <c r="G9" s="48">
        <f ca="1">INDIRECT(ADDRESS(22,5,,,$B$1&amp;"-T"))</f>
        <v>752.2857142857143</v>
      </c>
    </row>
    <row r="10" spans="1:7" ht="13.5">
      <c r="A10" s="48">
        <f ca="1">INDIRECT(ADDRESS(37,5,,,$B$1&amp;"-T"))</f>
        <v>319.57142857142856</v>
      </c>
      <c r="B10" s="48">
        <f ca="1">INDIRECT(ADDRESS(38,5,,,$B$1&amp;"-T"))</f>
        <v>188.57142857142858</v>
      </c>
      <c r="C10" s="48">
        <f ca="1">INDIRECT(ADDRESS(39,5,,,$B$1&amp;"-T"))</f>
        <v>19.214285714285715</v>
      </c>
      <c r="D10" s="48">
        <f ca="1">INDIRECT(ADDRESS(40,5,,,$B$1&amp;"-T"))</f>
        <v>182.28571428571428</v>
      </c>
      <c r="E10" s="48">
        <f ca="1">INDIRECT(ADDRESS(41,5,,,$B$1&amp;"-T"))</f>
        <v>39</v>
      </c>
      <c r="F10" s="48">
        <f ca="1">INDIRECT(ADDRESS(42,5,,,$B$1&amp;"-T"))</f>
        <v>156.85714285714286</v>
      </c>
      <c r="G10" s="48">
        <f ca="1">INDIRECT(ADDRESS(43,5,,,$B$1&amp;"-T"))</f>
        <v>744.7857142857143</v>
      </c>
    </row>
    <row r="11" ht="13.5">
      <c r="A11" s="39"/>
    </row>
    <row r="12" spans="1:7" ht="24">
      <c r="A12" s="38" t="s">
        <v>18</v>
      </c>
      <c r="B12" s="38" t="s">
        <v>73</v>
      </c>
      <c r="C12" s="38" t="s">
        <v>202</v>
      </c>
      <c r="D12" s="38" t="s">
        <v>204</v>
      </c>
      <c r="E12" s="38" t="s">
        <v>457</v>
      </c>
      <c r="F12" s="38" t="s">
        <v>458</v>
      </c>
      <c r="G12" s="38" t="s">
        <v>459</v>
      </c>
    </row>
    <row r="13" spans="1:7" ht="13.5">
      <c r="A13" s="47">
        <f ca="1">INDIRECT(ADDRESS(23,5,,,$B$1&amp;"-T"))</f>
        <v>9.071428571428571</v>
      </c>
      <c r="B13" s="61">
        <f ca="1">INDIRECT(ADDRESS(24,5,,,$B$1&amp;"-T"))</f>
        <v>0.8571428571428571</v>
      </c>
      <c r="C13" s="61">
        <f ca="1">INDIRECT(ADDRESS(25,5,,,$B$1&amp;"-T"))</f>
        <v>0.7142857142857143</v>
      </c>
      <c r="D13" s="61">
        <f ca="1">INDIRECT(ADDRESS(26,5,,,$B$1&amp;"-T"))</f>
        <v>0</v>
      </c>
      <c r="E13" s="61">
        <f ca="1">INDIRECT(ADDRESS(27,5,,,$B$1&amp;"-T"))</f>
        <v>5.570734519104085</v>
      </c>
      <c r="F13" s="61">
        <f ca="1">INDIRECT(ADDRESS(28,5,,,$B$1&amp;"-T"))</f>
        <v>5.51298976429325</v>
      </c>
      <c r="G13" s="61">
        <f ca="1">INDIRECT(ADDRESS(29,5,,,$B$1&amp;"-T"))</f>
        <v>6.130213343233576</v>
      </c>
    </row>
    <row r="14" spans="1:7" ht="13.5">
      <c r="A14" s="47">
        <f ca="1">INDIRECT(ADDRESS(44,5,,,$B$1&amp;"-T"))</f>
        <v>10.928571428571429</v>
      </c>
      <c r="B14" s="61">
        <f ca="1">INDIRECT(ADDRESS(45,5,,,$B$1&amp;"-T"))</f>
        <v>0.7142857142857143</v>
      </c>
      <c r="C14" s="61">
        <f ca="1">INDIRECT(ADDRESS(46,5,,,$B$1&amp;"-T"))</f>
        <v>1.2857142857142858</v>
      </c>
      <c r="D14" s="61">
        <f ca="1">INDIRECT(ADDRESS(47,5,,,$B$1&amp;"-T"))</f>
        <v>0</v>
      </c>
      <c r="E14" s="61">
        <f ca="1">INDIRECT(ADDRESS(48,5,,,$B$1&amp;"-T"))</f>
        <v>5.766166668321429</v>
      </c>
      <c r="F14" s="61">
        <f ca="1">INDIRECT(ADDRESS(49,5,,,$B$1&amp;"-T"))</f>
        <v>5.76585041636753</v>
      </c>
      <c r="G14" s="61">
        <f ca="1">INDIRECT(ADDRESS(50,5,,,$B$1&amp;"-T"))</f>
        <v>5.823234421577876</v>
      </c>
    </row>
    <row r="15" ht="13.5">
      <c r="A15" s="39"/>
    </row>
    <row r="16" s="35" customFormat="1" ht="16.5">
      <c r="A16" s="34" t="s">
        <v>214</v>
      </c>
    </row>
    <row r="17" s="35" customFormat="1" ht="13.5">
      <c r="A17" s="40"/>
    </row>
    <row r="18" ht="13.5">
      <c r="A18" s="41" t="s">
        <v>215</v>
      </c>
    </row>
    <row r="19" spans="1:14" ht="13.5">
      <c r="A19" s="38" t="s">
        <v>216</v>
      </c>
      <c r="B19" s="38" t="s">
        <v>217</v>
      </c>
      <c r="C19" s="38" t="s">
        <v>218</v>
      </c>
      <c r="D19" s="38" t="s">
        <v>219</v>
      </c>
      <c r="E19" s="38" t="s">
        <v>220</v>
      </c>
      <c r="F19" s="38" t="s">
        <v>221</v>
      </c>
      <c r="G19" s="38" t="s">
        <v>222</v>
      </c>
      <c r="H19" s="38" t="s">
        <v>223</v>
      </c>
      <c r="I19" s="38" t="s">
        <v>224</v>
      </c>
      <c r="J19" s="38" t="s">
        <v>225</v>
      </c>
      <c r="N19" s="44" t="s">
        <v>97</v>
      </c>
    </row>
    <row r="20" spans="1:14" ht="13.5">
      <c r="A20" s="45" t="str">
        <f ca="1">INDIRECT(ADDRESS(ROW()-15,1,,,$B$1))</f>
        <v>ＧＫ</v>
      </c>
      <c r="B20" s="45">
        <f ca="1">INDIRECT(ADDRESS(ROW()-15,2,,,$B$1))</f>
        <v>1</v>
      </c>
      <c r="C20" s="46" t="str">
        <f ca="1">INDIRECT(ADDRESS(ROW()-15,3,,,$B$1))</f>
        <v>香坂　麻衣子</v>
      </c>
      <c r="D20" s="46">
        <f ca="1">INDIRECT(ADDRESS(ROW()+21,7,,,$B$1))</f>
        <v>10</v>
      </c>
      <c r="E20" s="46">
        <f ca="1">INDIRECT(ADDRESS(ROW()+21,6,,,$B$1))</f>
        <v>900</v>
      </c>
      <c r="F20" s="49">
        <f ca="1">INDIRECT(ADDRESS(ROW()-15,6,,,$B$1))</f>
        <v>5.75</v>
      </c>
      <c r="G20" s="45">
        <f>IF(COUNTIF(GOAL!B:B,K20)=0,"",COUNTIF(GOAL!B:B,K20))</f>
      </c>
      <c r="H20" s="45">
        <f>IF(COUNTIF(GOAL!C:C,K20)=0,"",COUNTIF(GOAL!C:C,K20))</f>
      </c>
      <c r="I20" s="45">
        <f>IF(COUNTIF(GOAL!F:F,K20)=0,"",COUNTIF(GOAL!F:F,K20))</f>
      </c>
      <c r="J20" s="45">
        <f>IF(COUNTIF(GOAL!I:IC,K20)=0,"",COUNTIF(GOAL!I:IC,K20))</f>
      </c>
      <c r="K20" s="37" t="str">
        <f aca="true" t="shared" si="0" ref="K20:K42">$B$1&amp;B20</f>
        <v>TLS1</v>
      </c>
      <c r="L20" s="37">
        <f ca="1">INDIRECT(ADDRESS(ROW()-15,4,,,$B$1))</f>
        <v>801</v>
      </c>
      <c r="M20" s="37">
        <f ca="1">INDIRECT(ADDRESS(ROW()+21,7,,,$B$1))</f>
        <v>10</v>
      </c>
      <c r="N20" s="44" t="s">
        <v>228</v>
      </c>
    </row>
    <row r="21" spans="1:14" ht="13.5">
      <c r="A21" s="45" t="str">
        <f ca="1" t="shared" si="1" ref="A21:A42">INDIRECT(ADDRESS(ROW()-15,1,,,$B$1))</f>
        <v>ＧＫ</v>
      </c>
      <c r="B21" s="45">
        <f ca="1" t="shared" si="2" ref="B21:B42">INDIRECT(ADDRESS(ROW()-15,2,,,$B$1))</f>
        <v>13</v>
      </c>
      <c r="C21" s="46" t="str">
        <f ca="1" t="shared" si="3" ref="C21:C42">INDIRECT(ADDRESS(ROW()-15,3,,,$B$1))</f>
        <v>★鞠川　奈津江</v>
      </c>
      <c r="D21" s="46">
        <f ca="1" t="shared" si="4" ref="D21:D42">INDIRECT(ADDRESS(ROW()+21,7,,,$B$1))</f>
        <v>4</v>
      </c>
      <c r="E21" s="46">
        <f ca="1" t="shared" si="5" ref="E21:E42">INDIRECT(ADDRESS(ROW()+21,6,,,$B$1))</f>
        <v>360</v>
      </c>
      <c r="F21" s="49">
        <f ca="1" t="shared" si="6" ref="F21:F42">INDIRECT(ADDRESS(ROW()-15,6,,,$B$1))</f>
        <v>5.75</v>
      </c>
      <c r="G21" s="45">
        <f>IF(COUNTIF(GOAL!B:B,K21)=0,"",COUNTIF(GOAL!B:B,K21))</f>
      </c>
      <c r="H21" s="45">
        <f>IF(COUNTIF(GOAL!C:C,K21)=0,"",COUNTIF(GOAL!C:C,K21))</f>
      </c>
      <c r="I21" s="45">
        <f>IF(COUNTIF(GOAL!F:F,K21)=0,"",COUNTIF(GOAL!F:F,K21))</f>
      </c>
      <c r="J21" s="45">
        <f>IF(COUNTIF(GOAL!I:IC,K21)=0,"",COUNTIF(GOAL!I:IC,K21))</f>
      </c>
      <c r="K21" s="37" t="str">
        <f t="shared" si="0"/>
        <v>TLS13</v>
      </c>
      <c r="L21" s="37">
        <f ca="1" t="shared" si="7" ref="L21:L42">INDIRECT(ADDRESS(ROW()-15,4,,,$B$1))</f>
        <v>813</v>
      </c>
      <c r="M21" s="37">
        <f ca="1" t="shared" si="8" ref="M21:M42">INDIRECT(ADDRESS(ROW()+21,7,,,$B$1))</f>
        <v>4</v>
      </c>
      <c r="N21" s="44" t="s">
        <v>229</v>
      </c>
    </row>
    <row r="22" spans="1:14" ht="13.5">
      <c r="A22" s="45" t="str">
        <f ca="1" t="shared" si="1"/>
        <v>ＳＷ</v>
      </c>
      <c r="B22" s="45">
        <f ca="1" t="shared" si="2"/>
        <v>6</v>
      </c>
      <c r="C22" s="46" t="str">
        <f ca="1" t="shared" si="3"/>
        <v>有森　瞳美</v>
      </c>
      <c r="D22" s="46">
        <f ca="1" t="shared" si="4"/>
        <v>13</v>
      </c>
      <c r="E22" s="46">
        <f ca="1" t="shared" si="5"/>
        <v>1170</v>
      </c>
      <c r="F22" s="49">
        <f ca="1" t="shared" si="6"/>
        <v>5.538461538461538</v>
      </c>
      <c r="G22" s="45">
        <f>IF(COUNTIF(GOAL!B:B,K22)=0,"",COUNTIF(GOAL!B:B,K22))</f>
      </c>
      <c r="H22" s="45">
        <f>IF(COUNTIF(GOAL!C:C,K22)=0,"",COUNTIF(GOAL!C:C,K22))</f>
      </c>
      <c r="I22" s="45">
        <f>IF(COUNTIF(GOAL!F:F,K22)=0,"",COUNTIF(GOAL!F:F,K22))</f>
        <v>2</v>
      </c>
      <c r="J22" s="45">
        <f>IF(COUNTIF(GOAL!I:IC,K22)=0,"",COUNTIF(GOAL!I:IC,K22))</f>
      </c>
      <c r="K22" s="37" t="str">
        <f t="shared" si="0"/>
        <v>TLS6</v>
      </c>
      <c r="L22" s="37">
        <f ca="1" t="shared" si="7"/>
        <v>806</v>
      </c>
      <c r="M22" s="37">
        <f ca="1" t="shared" si="8"/>
        <v>13</v>
      </c>
      <c r="N22" s="44" t="s">
        <v>230</v>
      </c>
    </row>
    <row r="23" spans="1:14" ht="13.5">
      <c r="A23" s="45" t="str">
        <f ca="1" t="shared" si="1"/>
        <v>ＣＢ</v>
      </c>
      <c r="B23" s="45">
        <f ca="1" t="shared" si="2"/>
        <v>3</v>
      </c>
      <c r="C23" s="46" t="str">
        <f ca="1" t="shared" si="3"/>
        <v>水谷　由梨香</v>
      </c>
      <c r="D23" s="46">
        <f ca="1" t="shared" si="4"/>
        <v>13</v>
      </c>
      <c r="E23" s="46">
        <f ca="1" t="shared" si="5"/>
        <v>1083</v>
      </c>
      <c r="F23" s="49">
        <f ca="1" t="shared" si="6"/>
        <v>5.381809787626962</v>
      </c>
      <c r="G23" s="45">
        <f>IF(COUNTIF(GOAL!B:B,K23)=0,"",COUNTIF(GOAL!B:B,K23))</f>
      </c>
      <c r="H23" s="45">
        <f>IF(COUNTIF(GOAL!C:C,K23)=0,"",COUNTIF(GOAL!C:C,K23))</f>
      </c>
      <c r="I23" s="45">
        <f>IF(COUNTIF(GOAL!F:F,K23)=0,"",COUNTIF(GOAL!F:F,K23))</f>
      </c>
      <c r="J23" s="45">
        <f>IF(COUNTIF(GOAL!I:IC,K23)=0,"",COUNTIF(GOAL!I:IC,K23))</f>
      </c>
      <c r="K23" s="37" t="str">
        <f t="shared" si="0"/>
        <v>TLS3</v>
      </c>
      <c r="L23" s="37">
        <f ca="1" t="shared" si="7"/>
        <v>803</v>
      </c>
      <c r="M23" s="37">
        <f ca="1" t="shared" si="8"/>
        <v>13</v>
      </c>
      <c r="N23" s="44" t="s">
        <v>231</v>
      </c>
    </row>
    <row r="24" spans="1:14" ht="13.5">
      <c r="A24" s="45" t="str">
        <f ca="1" t="shared" si="1"/>
        <v>ＣＢ</v>
      </c>
      <c r="B24" s="45">
        <f ca="1" t="shared" si="2"/>
        <v>17</v>
      </c>
      <c r="C24" s="46" t="str">
        <f ca="1" t="shared" si="3"/>
        <v>二見　瑛理子</v>
      </c>
      <c r="D24" s="46">
        <f ca="1" t="shared" si="4"/>
        <v>5</v>
      </c>
      <c r="E24" s="46">
        <f ca="1" t="shared" si="5"/>
        <v>215</v>
      </c>
      <c r="F24" s="49">
        <f ca="1" t="shared" si="6"/>
        <v>5.216279069767442</v>
      </c>
      <c r="G24" s="45">
        <f>IF(COUNTIF(GOAL!B:B,K24)=0,"",COUNTIF(GOAL!B:B,K24))</f>
      </c>
      <c r="H24" s="45">
        <f>IF(COUNTIF(GOAL!C:C,K24)=0,"",COUNTIF(GOAL!C:C,K24))</f>
      </c>
      <c r="I24" s="45">
        <f>IF(COUNTIF(GOAL!F:F,K24)=0,"",COUNTIF(GOAL!F:F,K24))</f>
      </c>
      <c r="J24" s="45">
        <f>IF(COUNTIF(GOAL!I:IC,K24)=0,"",COUNTIF(GOAL!I:IC,K24))</f>
      </c>
      <c r="K24" s="37" t="str">
        <f t="shared" si="0"/>
        <v>TLS17</v>
      </c>
      <c r="L24" s="37">
        <f ca="1" t="shared" si="7"/>
        <v>817</v>
      </c>
      <c r="M24" s="37">
        <f ca="1" t="shared" si="8"/>
        <v>5</v>
      </c>
      <c r="N24" s="44" t="s">
        <v>232</v>
      </c>
    </row>
    <row r="25" spans="1:14" ht="13.5">
      <c r="A25" s="45" t="str">
        <f ca="1" t="shared" si="1"/>
        <v>ＳＷ</v>
      </c>
      <c r="B25" s="45">
        <f ca="1" t="shared" si="2"/>
        <v>21</v>
      </c>
      <c r="C25" s="46" t="str">
        <f ca="1" t="shared" si="3"/>
        <v>扇ヶ谷　鉄子</v>
      </c>
      <c r="D25" s="46">
        <f ca="1" t="shared" si="4"/>
        <v>12</v>
      </c>
      <c r="E25" s="46">
        <f ca="1" t="shared" si="5"/>
        <v>953</v>
      </c>
      <c r="F25" s="49">
        <f ca="1" t="shared" si="6"/>
        <v>5.6400839454354665</v>
      </c>
      <c r="G25" s="45">
        <f>IF(COUNTIF(GOAL!B:B,K25)=0,"",COUNTIF(GOAL!B:B,K25))</f>
      </c>
      <c r="H25" s="45">
        <f>IF(COUNTIF(GOAL!C:C,K25)=0,"",COUNTIF(GOAL!C:C,K25))</f>
      </c>
      <c r="I25" s="45">
        <f>IF(COUNTIF(GOAL!F:F,K25)=0,"",COUNTIF(GOAL!F:F,K25))</f>
        <v>1</v>
      </c>
      <c r="J25" s="45">
        <f>IF(COUNTIF(GOAL!I:IC,K25)=0,"",COUNTIF(GOAL!I:IC,K25))</f>
      </c>
      <c r="K25" s="37" t="str">
        <f t="shared" si="0"/>
        <v>TLS21</v>
      </c>
      <c r="L25" s="37">
        <f ca="1" t="shared" si="7"/>
        <v>821</v>
      </c>
      <c r="M25" s="37">
        <f ca="1" t="shared" si="8"/>
        <v>12</v>
      </c>
      <c r="N25" s="44" t="s">
        <v>233</v>
      </c>
    </row>
    <row r="26" spans="1:14" ht="13.5">
      <c r="A26" s="45" t="str">
        <f ca="1" t="shared" si="1"/>
        <v>ＣＢ</v>
      </c>
      <c r="B26" s="45">
        <f ca="1" t="shared" si="2"/>
        <v>23</v>
      </c>
      <c r="C26" s="46" t="str">
        <f ca="1" t="shared" si="3"/>
        <v>篠坂　唯子</v>
      </c>
      <c r="D26" s="46">
        <f ca="1" t="shared" si="4"/>
        <v>4</v>
      </c>
      <c r="E26" s="46">
        <f ca="1" t="shared" si="5"/>
        <v>348</v>
      </c>
      <c r="F26" s="49">
        <f ca="1" t="shared" si="6"/>
        <v>5.482758620689655</v>
      </c>
      <c r="G26" s="45">
        <f>IF(COUNTIF(GOAL!B:B,K26)=0,"",COUNTIF(GOAL!B:B,K26))</f>
      </c>
      <c r="H26" s="45">
        <f>IF(COUNTIF(GOAL!C:C,K26)=0,"",COUNTIF(GOAL!C:C,K26))</f>
      </c>
      <c r="I26" s="45">
        <f>IF(COUNTIF(GOAL!F:F,K26)=0,"",COUNTIF(GOAL!F:F,K26))</f>
      </c>
      <c r="J26" s="45">
        <f>IF(COUNTIF(GOAL!I:IC,K26)=0,"",COUNTIF(GOAL!I:IC,K26))</f>
      </c>
      <c r="K26" s="37" t="str">
        <f t="shared" si="0"/>
        <v>TLS23</v>
      </c>
      <c r="L26" s="37">
        <f ca="1" t="shared" si="7"/>
        <v>823</v>
      </c>
      <c r="M26" s="37">
        <f ca="1" t="shared" si="8"/>
        <v>4</v>
      </c>
      <c r="N26" s="44" t="s">
        <v>234</v>
      </c>
    </row>
    <row r="27" spans="1:13" ht="13.5">
      <c r="A27" s="45" t="str">
        <f ca="1" t="shared" si="1"/>
        <v>ＳＢ</v>
      </c>
      <c r="B27" s="45">
        <f ca="1" t="shared" si="2"/>
        <v>19</v>
      </c>
      <c r="C27" s="46" t="str">
        <f ca="1" t="shared" si="3"/>
        <v>南　弥生</v>
      </c>
      <c r="D27" s="46">
        <f ca="1" t="shared" si="4"/>
        <v>6</v>
      </c>
      <c r="E27" s="46">
        <f ca="1" t="shared" si="5"/>
        <v>175</v>
      </c>
      <c r="F27" s="49">
        <f ca="1" t="shared" si="6"/>
        <v>5.828571428571428</v>
      </c>
      <c r="G27" s="45">
        <f>IF(COUNTIF(GOAL!B:B,K27)=0,"",COUNTIF(GOAL!B:B,K27))</f>
      </c>
      <c r="H27" s="45">
        <f>IF(COUNTIF(GOAL!C:C,K27)=0,"",COUNTIF(GOAL!C:C,K27))</f>
      </c>
      <c r="I27" s="45">
        <f>IF(COUNTIF(GOAL!F:F,K27)=0,"",COUNTIF(GOAL!F:F,K27))</f>
      </c>
      <c r="J27" s="45">
        <f>IF(COUNTIF(GOAL!I:IC,K27)=0,"",COUNTIF(GOAL!I:IC,K27))</f>
      </c>
      <c r="K27" s="37" t="str">
        <f t="shared" si="0"/>
        <v>TLS19</v>
      </c>
      <c r="L27" s="37">
        <f ca="1" t="shared" si="7"/>
        <v>819</v>
      </c>
      <c r="M27" s="37">
        <f ca="1" t="shared" si="8"/>
        <v>6</v>
      </c>
    </row>
    <row r="28" spans="1:13" ht="13.5">
      <c r="A28" s="45" t="str">
        <f ca="1" t="shared" si="1"/>
        <v>ＳＢ</v>
      </c>
      <c r="B28" s="45">
        <f ca="1" t="shared" si="2"/>
        <v>5</v>
      </c>
      <c r="C28" s="46" t="str">
        <f ca="1" t="shared" si="3"/>
        <v>広瀬　のぞみ</v>
      </c>
      <c r="D28" s="46">
        <f ca="1" t="shared" si="4"/>
        <v>2</v>
      </c>
      <c r="E28" s="46">
        <f ca="1" t="shared" si="5"/>
        <v>124</v>
      </c>
      <c r="F28" s="49">
        <f ca="1" t="shared" si="6"/>
        <v>5.5</v>
      </c>
      <c r="G28" s="45">
        <f>IF(COUNTIF(GOAL!B:B,K28)=0,"",COUNTIF(GOAL!B:B,K28))</f>
      </c>
      <c r="H28" s="45">
        <f>IF(COUNTIF(GOAL!C:C,K28)=0,"",COUNTIF(GOAL!C:C,K28))</f>
      </c>
      <c r="I28" s="45">
        <f>IF(COUNTIF(GOAL!F:F,K28)=0,"",COUNTIF(GOAL!F:F,K28))</f>
      </c>
      <c r="J28" s="45">
        <f>IF(COUNTIF(GOAL!I:IC,K28)=0,"",COUNTIF(GOAL!I:IC,K28))</f>
      </c>
      <c r="K28" s="37" t="str">
        <f t="shared" si="0"/>
        <v>TLS5</v>
      </c>
      <c r="L28" s="37">
        <f ca="1" t="shared" si="7"/>
        <v>805</v>
      </c>
      <c r="M28" s="37">
        <f ca="1" t="shared" si="8"/>
        <v>2</v>
      </c>
    </row>
    <row r="29" spans="1:13" ht="13.5">
      <c r="A29" s="45" t="str">
        <f ca="1" t="shared" si="1"/>
        <v>ＤＭＦ</v>
      </c>
      <c r="B29" s="45">
        <f ca="1" t="shared" si="2"/>
        <v>4</v>
      </c>
      <c r="C29" s="46" t="str">
        <f ca="1" t="shared" si="3"/>
        <v>水澤　摩央</v>
      </c>
      <c r="D29" s="46">
        <f ca="1" t="shared" si="4"/>
        <v>13</v>
      </c>
      <c r="E29" s="46">
        <f ca="1" t="shared" si="5"/>
        <v>927</v>
      </c>
      <c r="F29" s="49">
        <f ca="1" t="shared" si="6"/>
        <v>5.565803667745415</v>
      </c>
      <c r="G29" s="45">
        <f>IF(COUNTIF(GOAL!B:B,K29)=0,"",COUNTIF(GOAL!B:B,K29))</f>
      </c>
      <c r="H29" s="45">
        <f>IF(COUNTIF(GOAL!C:C,K29)=0,"",COUNTIF(GOAL!C:C,K29))</f>
      </c>
      <c r="I29" s="45">
        <f>IF(COUNTIF(GOAL!F:F,K29)=0,"",COUNTIF(GOAL!F:F,K29))</f>
        <v>1</v>
      </c>
      <c r="J29" s="45">
        <f>IF(COUNTIF(GOAL!I:IC,K29)=0,"",COUNTIF(GOAL!I:IC,K29))</f>
      </c>
      <c r="K29" s="37" t="str">
        <f t="shared" si="0"/>
        <v>TLS4</v>
      </c>
      <c r="L29" s="37">
        <f ca="1" t="shared" si="7"/>
        <v>804</v>
      </c>
      <c r="M29" s="37">
        <f ca="1" t="shared" si="8"/>
        <v>13</v>
      </c>
    </row>
    <row r="30" spans="1:13" ht="13.5">
      <c r="A30" s="45" t="str">
        <f ca="1" t="shared" si="1"/>
        <v>ＤＭＦ</v>
      </c>
      <c r="B30" s="45">
        <f ca="1" t="shared" si="2"/>
        <v>15</v>
      </c>
      <c r="C30" s="46" t="str">
        <f ca="1" t="shared" si="3"/>
        <v>本田　智子</v>
      </c>
      <c r="D30" s="46">
        <f ca="1" t="shared" si="4"/>
        <v>8</v>
      </c>
      <c r="E30" s="46">
        <f ca="1" t="shared" si="5"/>
        <v>412</v>
      </c>
      <c r="F30" s="49">
        <f ca="1" t="shared" si="6"/>
        <v>6.139563106796117</v>
      </c>
      <c r="G30" s="45">
        <f>IF(COUNTIF(GOAL!B:B,K30)=0,"",COUNTIF(GOAL!B:B,K30))</f>
      </c>
      <c r="H30" s="45">
        <f>IF(COUNTIF(GOAL!C:C,K30)=0,"",COUNTIF(GOAL!C:C,K30))</f>
      </c>
      <c r="I30" s="45">
        <f>IF(COUNTIF(GOAL!F:F,K30)=0,"",COUNTIF(GOAL!F:F,K30))</f>
        <v>1</v>
      </c>
      <c r="J30" s="45">
        <f>IF(COUNTIF(GOAL!I:IC,K30)=0,"",COUNTIF(GOAL!I:IC,K30))</f>
      </c>
      <c r="K30" s="37" t="str">
        <f t="shared" si="0"/>
        <v>TLS15</v>
      </c>
      <c r="L30" s="37">
        <f ca="1" t="shared" si="7"/>
        <v>815</v>
      </c>
      <c r="M30" s="37">
        <f ca="1" t="shared" si="8"/>
        <v>8</v>
      </c>
    </row>
    <row r="31" spans="1:13" ht="13.5">
      <c r="A31" s="45" t="str">
        <f ca="1" t="shared" si="1"/>
        <v>ＤＭＦ</v>
      </c>
      <c r="B31" s="45">
        <f ca="1" t="shared" si="2"/>
        <v>2</v>
      </c>
      <c r="C31" s="46" t="str">
        <f ca="1" t="shared" si="3"/>
        <v>楠瀬　緋菜</v>
      </c>
      <c r="D31" s="46">
        <f ca="1" t="shared" si="4"/>
        <v>13</v>
      </c>
      <c r="E31" s="46">
        <f ca="1" t="shared" si="5"/>
        <v>1079</v>
      </c>
      <c r="F31" s="49">
        <f ca="1" t="shared" si="6"/>
        <v>5.63531047265987</v>
      </c>
      <c r="G31" s="45">
        <f>IF(COUNTIF(GOAL!B:B,K31)=0,"",COUNTIF(GOAL!B:B,K31))</f>
      </c>
      <c r="H31" s="45">
        <f>IF(COUNTIF(GOAL!C:C,K31)=0,"",COUNTIF(GOAL!C:C,K31))</f>
      </c>
      <c r="I31" s="45">
        <f>IF(COUNTIF(GOAL!F:F,K31)=0,"",COUNTIF(GOAL!F:F,K31))</f>
        <v>1</v>
      </c>
      <c r="J31" s="45">
        <f>IF(COUNTIF(GOAL!I:IC,K31)=0,"",COUNTIF(GOAL!I:IC,K31))</f>
      </c>
      <c r="K31" s="37" t="str">
        <f t="shared" si="0"/>
        <v>TLS2</v>
      </c>
      <c r="L31" s="37">
        <f ca="1" t="shared" si="7"/>
        <v>802</v>
      </c>
      <c r="M31" s="37">
        <f ca="1" t="shared" si="8"/>
        <v>13</v>
      </c>
    </row>
    <row r="32" spans="1:13" ht="13.5">
      <c r="A32" s="45" t="str">
        <f ca="1" t="shared" si="1"/>
        <v>ＣＭＦ</v>
      </c>
      <c r="B32" s="45">
        <f ca="1" t="shared" si="2"/>
        <v>7</v>
      </c>
      <c r="C32" s="46" t="str">
        <f ca="1" t="shared" si="3"/>
        <v>牧原　優紀子　</v>
      </c>
      <c r="D32" s="46">
        <f ca="1" t="shared" si="4"/>
        <v>12</v>
      </c>
      <c r="E32" s="46">
        <f ca="1" t="shared" si="5"/>
        <v>862</v>
      </c>
      <c r="F32" s="49">
        <f ca="1" t="shared" si="6"/>
        <v>6.3683294663573085</v>
      </c>
      <c r="G32" s="45">
        <f>IF(COUNTIF(GOAL!B:B,K32)=0,"",COUNTIF(GOAL!B:B,K32))</f>
        <v>1</v>
      </c>
      <c r="H32" s="45">
        <f>IF(COUNTIF(GOAL!C:C,K32)=0,"",COUNTIF(GOAL!C:C,K32))</f>
        <v>2</v>
      </c>
      <c r="I32" s="45">
        <f>IF(COUNTIF(GOAL!F:F,K32)=0,"",COUNTIF(GOAL!F:F,K32))</f>
      </c>
      <c r="J32" s="45">
        <f>IF(COUNTIF(GOAL!I:IC,K32)=0,"",COUNTIF(GOAL!I:IC,K32))</f>
      </c>
      <c r="K32" s="37" t="str">
        <f t="shared" si="0"/>
        <v>TLS7</v>
      </c>
      <c r="L32" s="37">
        <f ca="1" t="shared" si="7"/>
        <v>807</v>
      </c>
      <c r="M32" s="37">
        <f ca="1" t="shared" si="8"/>
        <v>12</v>
      </c>
    </row>
    <row r="33" spans="1:13" ht="13.5">
      <c r="A33" s="45" t="str">
        <f ca="1" t="shared" si="1"/>
        <v>ＣＭＦ</v>
      </c>
      <c r="B33" s="45">
        <f ca="1" t="shared" si="2"/>
        <v>20</v>
      </c>
      <c r="C33" s="46" t="str">
        <f ca="1" t="shared" si="3"/>
        <v>岬　琴音</v>
      </c>
      <c r="D33" s="46">
        <f ca="1" t="shared" si="4"/>
        <v>2</v>
      </c>
      <c r="E33" s="46">
        <f ca="1" t="shared" si="5"/>
        <v>49</v>
      </c>
      <c r="F33" s="49">
        <f ca="1" t="shared" si="6"/>
        <v>6</v>
      </c>
      <c r="G33" s="45">
        <f>IF(COUNTIF(GOAL!B:B,K33)=0,"",COUNTIF(GOAL!B:B,K33))</f>
      </c>
      <c r="H33" s="45">
        <f>IF(COUNTIF(GOAL!C:C,K33)=0,"",COUNTIF(GOAL!C:C,K33))</f>
      </c>
      <c r="I33" s="45">
        <f>IF(COUNTIF(GOAL!F:F,K33)=0,"",COUNTIF(GOAL!F:F,K33))</f>
      </c>
      <c r="J33" s="45">
        <f>IF(COUNTIF(GOAL!I:IC,K33)=0,"",COUNTIF(GOAL!I:IC,K33))</f>
      </c>
      <c r="K33" s="37" t="str">
        <f t="shared" si="0"/>
        <v>TLS20</v>
      </c>
      <c r="L33" s="37">
        <f ca="1" t="shared" si="7"/>
        <v>820</v>
      </c>
      <c r="M33" s="37">
        <f ca="1" t="shared" si="8"/>
        <v>2</v>
      </c>
    </row>
    <row r="34" spans="1:13" ht="13.5">
      <c r="A34" s="45" t="str">
        <f ca="1" t="shared" si="1"/>
        <v>ＷＢ</v>
      </c>
      <c r="B34" s="45">
        <f ca="1" t="shared" si="2"/>
        <v>12</v>
      </c>
      <c r="C34" s="46" t="str">
        <f ca="1" t="shared" si="3"/>
        <v>向井　弥子</v>
      </c>
      <c r="D34" s="46">
        <f ca="1" t="shared" si="4"/>
        <v>12</v>
      </c>
      <c r="E34" s="46">
        <f ca="1" t="shared" si="5"/>
        <v>925</v>
      </c>
      <c r="F34" s="49">
        <f ca="1" t="shared" si="6"/>
        <v>5.121081081081081</v>
      </c>
      <c r="G34" s="45">
        <f>IF(COUNTIF(GOAL!B:B,K34)=0,"",COUNTIF(GOAL!B:B,K34))</f>
        <v>1</v>
      </c>
      <c r="H34" s="45">
        <f>IF(COUNTIF(GOAL!C:C,K34)=0,"",COUNTIF(GOAL!C:C,K34))</f>
      </c>
      <c r="I34" s="45">
        <f>IF(COUNTIF(GOAL!F:F,K34)=0,"",COUNTIF(GOAL!F:F,K34))</f>
        <v>1</v>
      </c>
      <c r="J34" s="45">
        <f>IF(COUNTIF(GOAL!I:IC,K34)=0,"",COUNTIF(GOAL!I:IC,K34))</f>
      </c>
      <c r="K34" s="37" t="str">
        <f t="shared" si="0"/>
        <v>TLS12</v>
      </c>
      <c r="L34" s="37">
        <f ca="1" t="shared" si="7"/>
        <v>812</v>
      </c>
      <c r="M34" s="37">
        <f ca="1" t="shared" si="8"/>
        <v>12</v>
      </c>
    </row>
    <row r="35" spans="1:13" ht="13.5">
      <c r="A35" s="45" t="str">
        <f ca="1" t="shared" si="1"/>
        <v>ＷＢ</v>
      </c>
      <c r="B35" s="45">
        <f ca="1" t="shared" si="2"/>
        <v>8</v>
      </c>
      <c r="C35" s="46" t="str">
        <f ca="1" t="shared" si="3"/>
        <v>神谷　菜由</v>
      </c>
      <c r="D35" s="46">
        <f ca="1" t="shared" si="4"/>
        <v>13</v>
      </c>
      <c r="E35" s="46">
        <f ca="1" t="shared" si="5"/>
        <v>840</v>
      </c>
      <c r="F35" s="49">
        <f ca="1" t="shared" si="6"/>
        <v>5.193452380952381</v>
      </c>
      <c r="G35" s="45">
        <f>IF(COUNTIF(GOAL!B:B,K35)=0,"",COUNTIF(GOAL!B:B,K35))</f>
        <v>1</v>
      </c>
      <c r="H35" s="45">
        <f>IF(COUNTIF(GOAL!C:C,K35)=0,"",COUNTIF(GOAL!C:C,K35))</f>
      </c>
      <c r="I35" s="45">
        <f>IF(COUNTIF(GOAL!F:F,K35)=0,"",COUNTIF(GOAL!F:F,K35))</f>
        <v>1</v>
      </c>
      <c r="J35" s="45">
        <f>IF(COUNTIF(GOAL!I:IC,K35)=0,"",COUNTIF(GOAL!I:IC,K35))</f>
      </c>
      <c r="K35" s="37" t="str">
        <f t="shared" si="0"/>
        <v>TLS8</v>
      </c>
      <c r="L35" s="37">
        <f ca="1" t="shared" si="7"/>
        <v>808</v>
      </c>
      <c r="M35" s="37">
        <f ca="1" t="shared" si="8"/>
        <v>13</v>
      </c>
    </row>
    <row r="36" spans="1:13" ht="13.5">
      <c r="A36" s="45" t="str">
        <f ca="1" t="shared" si="1"/>
        <v>ＳＭＦ</v>
      </c>
      <c r="B36" s="45">
        <f ca="1" t="shared" si="2"/>
        <v>14</v>
      </c>
      <c r="C36" s="46" t="str">
        <f ca="1" t="shared" si="3"/>
        <v>赤井　ほむら</v>
      </c>
      <c r="D36" s="46">
        <f ca="1" t="shared" si="4"/>
        <v>7</v>
      </c>
      <c r="E36" s="46">
        <f ca="1" t="shared" si="5"/>
        <v>267</v>
      </c>
      <c r="F36" s="49">
        <f ca="1" t="shared" si="6"/>
        <v>5.310861423220974</v>
      </c>
      <c r="G36" s="45">
        <f>IF(COUNTIF(GOAL!B:B,K36)=0,"",COUNTIF(GOAL!B:B,K36))</f>
      </c>
      <c r="H36" s="45">
        <f>IF(COUNTIF(GOAL!C:C,K36)=0,"",COUNTIF(GOAL!C:C,K36))</f>
      </c>
      <c r="I36" s="45">
        <f>IF(COUNTIF(GOAL!F:F,K36)=0,"",COUNTIF(GOAL!F:F,K36))</f>
        <v>2</v>
      </c>
      <c r="J36" s="45">
        <f>IF(COUNTIF(GOAL!I:IC,K36)=0,"",COUNTIF(GOAL!I:IC,K36))</f>
      </c>
      <c r="K36" s="37" t="str">
        <f t="shared" si="0"/>
        <v>TLS14</v>
      </c>
      <c r="L36" s="37">
        <f ca="1" t="shared" si="7"/>
        <v>814</v>
      </c>
      <c r="M36" s="37">
        <f ca="1" t="shared" si="8"/>
        <v>7</v>
      </c>
    </row>
    <row r="37" spans="1:13" ht="13.5">
      <c r="A37" s="45" t="str">
        <f ca="1" t="shared" si="1"/>
        <v>ＯＭＦ</v>
      </c>
      <c r="B37" s="45">
        <f ca="1" t="shared" si="2"/>
        <v>16</v>
      </c>
      <c r="C37" s="46" t="str">
        <f ca="1" t="shared" si="3"/>
        <v>沢田　璃未</v>
      </c>
      <c r="D37" s="46">
        <f ca="1" t="shared" si="4"/>
        <v>8</v>
      </c>
      <c r="E37" s="46">
        <f ca="1" t="shared" si="5"/>
        <v>540</v>
      </c>
      <c r="F37" s="49">
        <f ca="1" t="shared" si="6"/>
        <v>6.282407407407407</v>
      </c>
      <c r="G37" s="45">
        <f>IF(COUNTIF(GOAL!B:B,K37)=0,"",COUNTIF(GOAL!B:B,K37))</f>
        <v>1</v>
      </c>
      <c r="H37" s="45">
        <f>IF(COUNTIF(GOAL!C:C,K37)=0,"",COUNTIF(GOAL!C:C,K37))</f>
      </c>
      <c r="I37" s="45">
        <f>IF(COUNTIF(GOAL!F:F,K37)=0,"",COUNTIF(GOAL!F:F,K37))</f>
      </c>
      <c r="J37" s="45">
        <f>IF(COUNTIF(GOAL!I:IC,K37)=0,"",COUNTIF(GOAL!I:IC,K37))</f>
      </c>
      <c r="K37" s="37" t="str">
        <f t="shared" si="0"/>
        <v>TLS16</v>
      </c>
      <c r="L37" s="37">
        <f ca="1" t="shared" si="7"/>
        <v>816</v>
      </c>
      <c r="M37" s="37">
        <f ca="1" t="shared" si="8"/>
        <v>8</v>
      </c>
    </row>
    <row r="38" spans="1:13" ht="13.5">
      <c r="A38" s="45" t="str">
        <f ca="1" t="shared" si="1"/>
        <v>ＯＭＦ</v>
      </c>
      <c r="B38" s="45">
        <f ca="1" t="shared" si="2"/>
        <v>18</v>
      </c>
      <c r="C38" s="46" t="str">
        <f ca="1" t="shared" si="3"/>
        <v>栗生　恵</v>
      </c>
      <c r="D38" s="46">
        <f ca="1" t="shared" si="4"/>
        <v>3</v>
      </c>
      <c r="E38" s="46">
        <f ca="1" t="shared" si="5"/>
        <v>143</v>
      </c>
      <c r="F38" s="49">
        <f ca="1" t="shared" si="6"/>
        <v>6.881118881118881</v>
      </c>
      <c r="G38" s="45">
        <f>IF(COUNTIF(GOAL!B:B,K38)=0,"",COUNTIF(GOAL!B:B,K38))</f>
        <v>1</v>
      </c>
      <c r="H38" s="45">
        <f>IF(COUNTIF(GOAL!C:C,K38)=0,"",COUNTIF(GOAL!C:C,K38))</f>
        <v>1</v>
      </c>
      <c r="I38" s="45">
        <f>IF(COUNTIF(GOAL!F:F,K38)=0,"",COUNTIF(GOAL!F:F,K38))</f>
      </c>
      <c r="J38" s="45">
        <f>IF(COUNTIF(GOAL!I:IC,K38)=0,"",COUNTIF(GOAL!I:IC,K38))</f>
      </c>
      <c r="K38" s="37" t="str">
        <f t="shared" si="0"/>
        <v>TLS18</v>
      </c>
      <c r="L38" s="37">
        <f ca="1" t="shared" si="7"/>
        <v>818</v>
      </c>
      <c r="M38" s="37">
        <f ca="1" t="shared" si="8"/>
        <v>3</v>
      </c>
    </row>
    <row r="39" spans="1:13" ht="13.5">
      <c r="A39" s="45" t="str">
        <f ca="1" t="shared" si="1"/>
        <v>ＳＴ</v>
      </c>
      <c r="B39" s="45">
        <f ca="1" t="shared" si="2"/>
        <v>9</v>
      </c>
      <c r="C39" s="46" t="str">
        <f ca="1" t="shared" si="3"/>
        <v>音無　夕希</v>
      </c>
      <c r="D39" s="46">
        <f ca="1" t="shared" si="4"/>
        <v>10</v>
      </c>
      <c r="E39" s="46">
        <f ca="1" t="shared" si="5"/>
        <v>808</v>
      </c>
      <c r="F39" s="49">
        <f ca="1" t="shared" si="6"/>
        <v>5.257425742574258</v>
      </c>
      <c r="G39" s="45">
        <f>IF(COUNTIF(GOAL!B:B,K39)=0,"",COUNTIF(GOAL!B:B,K39))</f>
        <v>2</v>
      </c>
      <c r="H39" s="45">
        <f>IF(COUNTIF(GOAL!C:C,K39)=0,"",COUNTIF(GOAL!C:C,K39))</f>
      </c>
      <c r="I39" s="45">
        <f>IF(COUNTIF(GOAL!F:F,K39)=0,"",COUNTIF(GOAL!F:F,K39))</f>
      </c>
      <c r="J39" s="45">
        <f>IF(COUNTIF(GOAL!I:IC,K39)=0,"",COUNTIF(GOAL!I:IC,K39))</f>
      </c>
      <c r="K39" s="37" t="str">
        <f t="shared" si="0"/>
        <v>TLS9</v>
      </c>
      <c r="L39" s="37">
        <f ca="1" t="shared" si="7"/>
        <v>809</v>
      </c>
      <c r="M39" s="37">
        <f ca="1" t="shared" si="8"/>
        <v>10</v>
      </c>
    </row>
    <row r="40" spans="1:13" ht="13.5">
      <c r="A40" s="45" t="str">
        <f ca="1" t="shared" si="1"/>
        <v>ＣＦ</v>
      </c>
      <c r="B40" s="45">
        <f ca="1" t="shared" si="2"/>
        <v>11</v>
      </c>
      <c r="C40" s="46" t="str">
        <f ca="1" t="shared" si="3"/>
        <v>風間　こだち</v>
      </c>
      <c r="D40" s="46">
        <f ca="1" t="shared" si="4"/>
        <v>12</v>
      </c>
      <c r="E40" s="46">
        <f ca="1" t="shared" si="5"/>
        <v>864</v>
      </c>
      <c r="F40" s="49">
        <f ca="1" t="shared" si="6"/>
        <v>5.263310185185185</v>
      </c>
      <c r="G40" s="45">
        <f>IF(COUNTIF(GOAL!B:B,K40)=0,"",COUNTIF(GOAL!B:B,K40))</f>
        <v>1</v>
      </c>
      <c r="H40" s="45">
        <f>IF(COUNTIF(GOAL!C:C,K40)=0,"",COUNTIF(GOAL!C:C,K40))</f>
      </c>
      <c r="I40" s="45">
        <f>IF(COUNTIF(GOAL!F:F,K40)=0,"",COUNTIF(GOAL!F:F,K40))</f>
        <v>1</v>
      </c>
      <c r="J40" s="45">
        <f>IF(COUNTIF(GOAL!I:IC,K40)=0,"",COUNTIF(GOAL!I:IC,K40))</f>
      </c>
      <c r="K40" s="37" t="str">
        <f t="shared" si="0"/>
        <v>TLS11</v>
      </c>
      <c r="L40" s="37">
        <f ca="1" t="shared" si="7"/>
        <v>811</v>
      </c>
      <c r="M40" s="37">
        <f ca="1" t="shared" si="8"/>
        <v>12</v>
      </c>
    </row>
    <row r="41" spans="1:13" ht="13.5">
      <c r="A41" s="45" t="str">
        <f ca="1" t="shared" si="1"/>
        <v>ＣＦ</v>
      </c>
      <c r="B41" s="45">
        <f ca="1" t="shared" si="2"/>
        <v>22</v>
      </c>
      <c r="C41" s="46" t="str">
        <f ca="1" t="shared" si="3"/>
        <v>志村　まみ</v>
      </c>
      <c r="D41" s="46">
        <f ca="1" t="shared" si="4"/>
        <v>4</v>
      </c>
      <c r="E41" s="46">
        <f ca="1" t="shared" si="5"/>
        <v>260</v>
      </c>
      <c r="F41" s="49">
        <f ca="1" t="shared" si="6"/>
        <v>5.176923076923077</v>
      </c>
      <c r="G41" s="45">
        <f>IF(COUNTIF(GOAL!B:B,K41)=0,"",COUNTIF(GOAL!B:B,K41))</f>
      </c>
      <c r="H41" s="45">
        <f>IF(COUNTIF(GOAL!C:C,K41)=0,"",COUNTIF(GOAL!C:C,K41))</f>
        <v>1</v>
      </c>
      <c r="I41" s="45">
        <f>IF(COUNTIF(GOAL!F:F,K41)=0,"",COUNTIF(GOAL!F:F,K41))</f>
      </c>
      <c r="J41" s="45">
        <f>IF(COUNTIF(GOAL!I:IC,K41)=0,"",COUNTIF(GOAL!I:IC,K41))</f>
      </c>
      <c r="K41" s="37" t="str">
        <f t="shared" si="0"/>
        <v>TLS22</v>
      </c>
      <c r="L41" s="37">
        <f ca="1" t="shared" si="7"/>
        <v>822</v>
      </c>
      <c r="M41" s="37">
        <f ca="1" t="shared" si="8"/>
        <v>4</v>
      </c>
    </row>
    <row r="42" spans="1:13" ht="13.5">
      <c r="A42" s="45" t="str">
        <f ca="1" t="shared" si="1"/>
        <v>ＣＦ</v>
      </c>
      <c r="B42" s="45">
        <f ca="1" t="shared" si="2"/>
        <v>24</v>
      </c>
      <c r="C42" s="46" t="str">
        <f ca="1" t="shared" si="3"/>
        <v>安藤　桃子</v>
      </c>
      <c r="D42" s="46">
        <f ca="1" t="shared" si="4"/>
        <v>10</v>
      </c>
      <c r="E42" s="46">
        <f ca="1" t="shared" si="5"/>
        <v>578</v>
      </c>
      <c r="F42" s="49">
        <f ca="1" t="shared" si="6"/>
        <v>5.331314878892734</v>
      </c>
      <c r="G42" s="45">
        <f>IF(COUNTIF(GOAL!B:B,K42)=0,"",COUNTIF(GOAL!B:B,K42))</f>
        <v>2</v>
      </c>
      <c r="H42" s="45">
        <f>IF(COUNTIF(GOAL!C:C,K42)=0,"",COUNTIF(GOAL!C:C,K42))</f>
      </c>
      <c r="I42" s="45">
        <f>IF(COUNTIF(GOAL!F:F,K42)=0,"",COUNTIF(GOAL!F:F,K42))</f>
      </c>
      <c r="J42" s="45">
        <f>IF(COUNTIF(GOAL!I:IC,K42)=0,"",COUNTIF(GOAL!I:IC,K42))</f>
      </c>
      <c r="K42" s="37" t="str">
        <f t="shared" si="0"/>
        <v>TLS24</v>
      </c>
      <c r="L42" s="37">
        <f ca="1" t="shared" si="7"/>
        <v>824</v>
      </c>
      <c r="M42" s="37">
        <f ca="1" t="shared" si="8"/>
        <v>10</v>
      </c>
    </row>
    <row r="45" spans="1:11" ht="13.5">
      <c r="A45" s="69"/>
      <c r="B45" s="69"/>
      <c r="C45" s="69"/>
      <c r="D45" s="33"/>
      <c r="E45" s="33"/>
      <c r="F45" s="33"/>
      <c r="G45" s="33"/>
      <c r="H45" s="33"/>
      <c r="I45" s="33"/>
      <c r="J45" s="33"/>
      <c r="K45" s="33"/>
    </row>
    <row r="46" spans="1:11" ht="13.5">
      <c r="A46" s="69" t="str">
        <f aca="true" t="shared" si="9" ref="A46:A68">"&lt;TR class="""&amp;ASC(LEFT(A20,2))&amp;"""&gt;&lt;TD&gt;"&amp;ASC(A20)&amp;"&lt;/TD&gt;"</f>
        <v>&lt;TR class="GK"&gt;&lt;TD&gt;GK&lt;/TD&gt;</v>
      </c>
      <c r="B46" s="69" t="str">
        <f aca="true" t="shared" si="10" ref="B46:C61">"&lt;TD&gt;"&amp;B20&amp;"&lt;/TD&gt;"</f>
        <v>&lt;TD&gt;1&lt;/TD&gt;</v>
      </c>
      <c r="C46" s="69" t="str">
        <f t="shared" si="10"/>
        <v>&lt;TD&gt;香坂　麻衣子&lt;/TD&gt;</v>
      </c>
      <c r="D46" s="69" t="str">
        <f aca="true" t="shared" si="11" ref="D46:E61">"&lt;TD&gt;"&amp;D20&amp;"&lt;/TD&gt;"</f>
        <v>&lt;TD&gt;10&lt;/TD&gt;</v>
      </c>
      <c r="E46" s="69" t="str">
        <f t="shared" si="11"/>
        <v>&lt;TD&gt;900&lt;/TD&gt;</v>
      </c>
      <c r="F46" s="69" t="str">
        <f>"&lt;TD&gt;"&amp;IF(F20="","",TEXT(ROUNDUP(F20,3),"0.000"))&amp;"&lt;/TD&gt;"</f>
        <v>&lt;TD&gt;5.750&lt;/TD&gt;</v>
      </c>
      <c r="G46" s="69" t="str">
        <f aca="true" t="shared" si="12" ref="G46:J61">"&lt;TD&gt;"&amp;G20&amp;"&lt;/TD&gt;"</f>
        <v>&lt;TD&gt;&lt;/TD&gt;</v>
      </c>
      <c r="H46" s="69" t="str">
        <f t="shared" si="12"/>
        <v>&lt;TD&gt;&lt;/TD&gt;</v>
      </c>
      <c r="I46" s="69" t="str">
        <f t="shared" si="12"/>
        <v>&lt;TD&gt;&lt;/TD&gt;</v>
      </c>
      <c r="J46" s="69" t="str">
        <f t="shared" si="12"/>
        <v>&lt;TD&gt;&lt;/TD&gt;</v>
      </c>
      <c r="K46" s="33" t="s">
        <v>544</v>
      </c>
    </row>
    <row r="47" spans="1:11" ht="13.5">
      <c r="A47" s="69" t="str">
        <f t="shared" si="9"/>
        <v>&lt;TR class="GK"&gt;&lt;TD&gt;GK&lt;/TD&gt;</v>
      </c>
      <c r="B47" s="69" t="str">
        <f t="shared" si="10"/>
        <v>&lt;TD&gt;13&lt;/TD&gt;</v>
      </c>
      <c r="C47" s="69" t="str">
        <f aca="true" t="shared" si="13" ref="C47:C61">"&lt;TD&gt;"&amp;C21&amp;"&lt;/TD&gt;"</f>
        <v>&lt;TD&gt;★鞠川　奈津江&lt;/TD&gt;</v>
      </c>
      <c r="D47" s="69" t="str">
        <f t="shared" si="11"/>
        <v>&lt;TD&gt;4&lt;/TD&gt;</v>
      </c>
      <c r="E47" s="69" t="str">
        <f t="shared" si="11"/>
        <v>&lt;TD&gt;360&lt;/TD&gt;</v>
      </c>
      <c r="F47" s="69" t="str">
        <f aca="true" t="shared" si="14" ref="F47:F68">"&lt;TD&gt;"&amp;IF(F21="","",TEXT(ROUNDUP(F21,3),"0.000"))&amp;"&lt;/TD&gt;"</f>
        <v>&lt;TD&gt;5.750&lt;/TD&gt;</v>
      </c>
      <c r="G47" s="69" t="str">
        <f t="shared" si="12"/>
        <v>&lt;TD&gt;&lt;/TD&gt;</v>
      </c>
      <c r="H47" s="69" t="str">
        <f t="shared" si="12"/>
        <v>&lt;TD&gt;&lt;/TD&gt;</v>
      </c>
      <c r="I47" s="69" t="str">
        <f t="shared" si="12"/>
        <v>&lt;TD&gt;&lt;/TD&gt;</v>
      </c>
      <c r="J47" s="69" t="str">
        <f t="shared" si="12"/>
        <v>&lt;TD&gt;&lt;/TD&gt;</v>
      </c>
      <c r="K47" s="33" t="s">
        <v>544</v>
      </c>
    </row>
    <row r="48" spans="1:11" ht="13.5">
      <c r="A48" s="69" t="str">
        <f t="shared" si="9"/>
        <v>&lt;TR class="SW"&gt;&lt;TD&gt;SW&lt;/TD&gt;</v>
      </c>
      <c r="B48" s="69" t="str">
        <f t="shared" si="10"/>
        <v>&lt;TD&gt;6&lt;/TD&gt;</v>
      </c>
      <c r="C48" s="69" t="str">
        <f t="shared" si="13"/>
        <v>&lt;TD&gt;有森　瞳美&lt;/TD&gt;</v>
      </c>
      <c r="D48" s="69" t="str">
        <f t="shared" si="11"/>
        <v>&lt;TD&gt;13&lt;/TD&gt;</v>
      </c>
      <c r="E48" s="69" t="str">
        <f t="shared" si="11"/>
        <v>&lt;TD&gt;1170&lt;/TD&gt;</v>
      </c>
      <c r="F48" s="69" t="str">
        <f t="shared" si="14"/>
        <v>&lt;TD&gt;5.539&lt;/TD&gt;</v>
      </c>
      <c r="G48" s="69" t="str">
        <f t="shared" si="12"/>
        <v>&lt;TD&gt;&lt;/TD&gt;</v>
      </c>
      <c r="H48" s="69" t="str">
        <f t="shared" si="12"/>
        <v>&lt;TD&gt;&lt;/TD&gt;</v>
      </c>
      <c r="I48" s="69" t="str">
        <f t="shared" si="12"/>
        <v>&lt;TD&gt;2&lt;/TD&gt;</v>
      </c>
      <c r="J48" s="69" t="str">
        <f t="shared" si="12"/>
        <v>&lt;TD&gt;&lt;/TD&gt;</v>
      </c>
      <c r="K48" s="33" t="s">
        <v>544</v>
      </c>
    </row>
    <row r="49" spans="1:11" ht="13.5">
      <c r="A49" s="69" t="str">
        <f t="shared" si="9"/>
        <v>&lt;TR class="CB"&gt;&lt;TD&gt;CB&lt;/TD&gt;</v>
      </c>
      <c r="B49" s="69" t="str">
        <f t="shared" si="10"/>
        <v>&lt;TD&gt;3&lt;/TD&gt;</v>
      </c>
      <c r="C49" s="69" t="str">
        <f t="shared" si="13"/>
        <v>&lt;TD&gt;水谷　由梨香&lt;/TD&gt;</v>
      </c>
      <c r="D49" s="69" t="str">
        <f t="shared" si="11"/>
        <v>&lt;TD&gt;13&lt;/TD&gt;</v>
      </c>
      <c r="E49" s="69" t="str">
        <f t="shared" si="11"/>
        <v>&lt;TD&gt;1083&lt;/TD&gt;</v>
      </c>
      <c r="F49" s="69" t="str">
        <f t="shared" si="14"/>
        <v>&lt;TD&gt;5.382&lt;/TD&gt;</v>
      </c>
      <c r="G49" s="69" t="str">
        <f t="shared" si="12"/>
        <v>&lt;TD&gt;&lt;/TD&gt;</v>
      </c>
      <c r="H49" s="69" t="str">
        <f t="shared" si="12"/>
        <v>&lt;TD&gt;&lt;/TD&gt;</v>
      </c>
      <c r="I49" s="69" t="str">
        <f t="shared" si="12"/>
        <v>&lt;TD&gt;&lt;/TD&gt;</v>
      </c>
      <c r="J49" s="69" t="str">
        <f t="shared" si="12"/>
        <v>&lt;TD&gt;&lt;/TD&gt;</v>
      </c>
      <c r="K49" s="33" t="s">
        <v>544</v>
      </c>
    </row>
    <row r="50" spans="1:11" ht="13.5">
      <c r="A50" s="69" t="str">
        <f t="shared" si="9"/>
        <v>&lt;TR class="CB"&gt;&lt;TD&gt;CB&lt;/TD&gt;</v>
      </c>
      <c r="B50" s="69" t="str">
        <f t="shared" si="10"/>
        <v>&lt;TD&gt;17&lt;/TD&gt;</v>
      </c>
      <c r="C50" s="69" t="str">
        <f t="shared" si="13"/>
        <v>&lt;TD&gt;二見　瑛理子&lt;/TD&gt;</v>
      </c>
      <c r="D50" s="69" t="str">
        <f t="shared" si="11"/>
        <v>&lt;TD&gt;5&lt;/TD&gt;</v>
      </c>
      <c r="E50" s="69" t="str">
        <f t="shared" si="11"/>
        <v>&lt;TD&gt;215&lt;/TD&gt;</v>
      </c>
      <c r="F50" s="69" t="str">
        <f t="shared" si="14"/>
        <v>&lt;TD&gt;5.217&lt;/TD&gt;</v>
      </c>
      <c r="G50" s="69" t="str">
        <f t="shared" si="12"/>
        <v>&lt;TD&gt;&lt;/TD&gt;</v>
      </c>
      <c r="H50" s="69" t="str">
        <f t="shared" si="12"/>
        <v>&lt;TD&gt;&lt;/TD&gt;</v>
      </c>
      <c r="I50" s="69" t="str">
        <f t="shared" si="12"/>
        <v>&lt;TD&gt;&lt;/TD&gt;</v>
      </c>
      <c r="J50" s="69" t="str">
        <f t="shared" si="12"/>
        <v>&lt;TD&gt;&lt;/TD&gt;</v>
      </c>
      <c r="K50" s="33" t="s">
        <v>544</v>
      </c>
    </row>
    <row r="51" spans="1:11" ht="13.5">
      <c r="A51" s="69" t="str">
        <f t="shared" si="9"/>
        <v>&lt;TR class="SW"&gt;&lt;TD&gt;SW&lt;/TD&gt;</v>
      </c>
      <c r="B51" s="69" t="str">
        <f t="shared" si="10"/>
        <v>&lt;TD&gt;21&lt;/TD&gt;</v>
      </c>
      <c r="C51" s="69" t="str">
        <f t="shared" si="13"/>
        <v>&lt;TD&gt;扇ヶ谷　鉄子&lt;/TD&gt;</v>
      </c>
      <c r="D51" s="69" t="str">
        <f t="shared" si="11"/>
        <v>&lt;TD&gt;12&lt;/TD&gt;</v>
      </c>
      <c r="E51" s="69" t="str">
        <f t="shared" si="11"/>
        <v>&lt;TD&gt;953&lt;/TD&gt;</v>
      </c>
      <c r="F51" s="69" t="str">
        <f t="shared" si="14"/>
        <v>&lt;TD&gt;5.641&lt;/TD&gt;</v>
      </c>
      <c r="G51" s="69" t="str">
        <f t="shared" si="12"/>
        <v>&lt;TD&gt;&lt;/TD&gt;</v>
      </c>
      <c r="H51" s="69" t="str">
        <f t="shared" si="12"/>
        <v>&lt;TD&gt;&lt;/TD&gt;</v>
      </c>
      <c r="I51" s="69" t="str">
        <f t="shared" si="12"/>
        <v>&lt;TD&gt;1&lt;/TD&gt;</v>
      </c>
      <c r="J51" s="69" t="str">
        <f t="shared" si="12"/>
        <v>&lt;TD&gt;&lt;/TD&gt;</v>
      </c>
      <c r="K51" s="33" t="s">
        <v>544</v>
      </c>
    </row>
    <row r="52" spans="1:11" ht="13.5">
      <c r="A52" s="69" t="str">
        <f t="shared" si="9"/>
        <v>&lt;TR class="CB"&gt;&lt;TD&gt;CB&lt;/TD&gt;</v>
      </c>
      <c r="B52" s="69" t="str">
        <f t="shared" si="10"/>
        <v>&lt;TD&gt;23&lt;/TD&gt;</v>
      </c>
      <c r="C52" s="69" t="str">
        <f t="shared" si="13"/>
        <v>&lt;TD&gt;篠坂　唯子&lt;/TD&gt;</v>
      </c>
      <c r="D52" s="69" t="str">
        <f t="shared" si="11"/>
        <v>&lt;TD&gt;4&lt;/TD&gt;</v>
      </c>
      <c r="E52" s="69" t="str">
        <f t="shared" si="11"/>
        <v>&lt;TD&gt;348&lt;/TD&gt;</v>
      </c>
      <c r="F52" s="69" t="str">
        <f t="shared" si="14"/>
        <v>&lt;TD&gt;5.483&lt;/TD&gt;</v>
      </c>
      <c r="G52" s="69" t="str">
        <f t="shared" si="12"/>
        <v>&lt;TD&gt;&lt;/TD&gt;</v>
      </c>
      <c r="H52" s="69" t="str">
        <f t="shared" si="12"/>
        <v>&lt;TD&gt;&lt;/TD&gt;</v>
      </c>
      <c r="I52" s="69" t="str">
        <f t="shared" si="12"/>
        <v>&lt;TD&gt;&lt;/TD&gt;</v>
      </c>
      <c r="J52" s="69" t="str">
        <f t="shared" si="12"/>
        <v>&lt;TD&gt;&lt;/TD&gt;</v>
      </c>
      <c r="K52" s="33" t="s">
        <v>544</v>
      </c>
    </row>
    <row r="53" spans="1:11" ht="13.5">
      <c r="A53" s="69" t="str">
        <f t="shared" si="9"/>
        <v>&lt;TR class="SB"&gt;&lt;TD&gt;SB&lt;/TD&gt;</v>
      </c>
      <c r="B53" s="69" t="str">
        <f t="shared" si="10"/>
        <v>&lt;TD&gt;19&lt;/TD&gt;</v>
      </c>
      <c r="C53" s="69" t="str">
        <f t="shared" si="13"/>
        <v>&lt;TD&gt;南　弥生&lt;/TD&gt;</v>
      </c>
      <c r="D53" s="69" t="str">
        <f t="shared" si="11"/>
        <v>&lt;TD&gt;6&lt;/TD&gt;</v>
      </c>
      <c r="E53" s="69" t="str">
        <f t="shared" si="11"/>
        <v>&lt;TD&gt;175&lt;/TD&gt;</v>
      </c>
      <c r="F53" s="69" t="str">
        <f t="shared" si="14"/>
        <v>&lt;TD&gt;5.829&lt;/TD&gt;</v>
      </c>
      <c r="G53" s="69" t="str">
        <f t="shared" si="12"/>
        <v>&lt;TD&gt;&lt;/TD&gt;</v>
      </c>
      <c r="H53" s="69" t="str">
        <f t="shared" si="12"/>
        <v>&lt;TD&gt;&lt;/TD&gt;</v>
      </c>
      <c r="I53" s="69" t="str">
        <f t="shared" si="12"/>
        <v>&lt;TD&gt;&lt;/TD&gt;</v>
      </c>
      <c r="J53" s="69" t="str">
        <f t="shared" si="12"/>
        <v>&lt;TD&gt;&lt;/TD&gt;</v>
      </c>
      <c r="K53" s="33" t="s">
        <v>544</v>
      </c>
    </row>
    <row r="54" spans="1:11" ht="13.5">
      <c r="A54" s="69" t="str">
        <f t="shared" si="9"/>
        <v>&lt;TR class="SB"&gt;&lt;TD&gt;SB&lt;/TD&gt;</v>
      </c>
      <c r="B54" s="69" t="str">
        <f t="shared" si="10"/>
        <v>&lt;TD&gt;5&lt;/TD&gt;</v>
      </c>
      <c r="C54" s="69" t="str">
        <f t="shared" si="13"/>
        <v>&lt;TD&gt;広瀬　のぞみ&lt;/TD&gt;</v>
      </c>
      <c r="D54" s="69" t="str">
        <f t="shared" si="11"/>
        <v>&lt;TD&gt;2&lt;/TD&gt;</v>
      </c>
      <c r="E54" s="69" t="str">
        <f t="shared" si="11"/>
        <v>&lt;TD&gt;124&lt;/TD&gt;</v>
      </c>
      <c r="F54" s="69" t="str">
        <f t="shared" si="14"/>
        <v>&lt;TD&gt;5.500&lt;/TD&gt;</v>
      </c>
      <c r="G54" s="69" t="str">
        <f t="shared" si="12"/>
        <v>&lt;TD&gt;&lt;/TD&gt;</v>
      </c>
      <c r="H54" s="69" t="str">
        <f t="shared" si="12"/>
        <v>&lt;TD&gt;&lt;/TD&gt;</v>
      </c>
      <c r="I54" s="69" t="str">
        <f t="shared" si="12"/>
        <v>&lt;TD&gt;&lt;/TD&gt;</v>
      </c>
      <c r="J54" s="69" t="str">
        <f t="shared" si="12"/>
        <v>&lt;TD&gt;&lt;/TD&gt;</v>
      </c>
      <c r="K54" s="33" t="s">
        <v>544</v>
      </c>
    </row>
    <row r="55" spans="1:11" ht="13.5">
      <c r="A55" s="69" t="str">
        <f t="shared" si="9"/>
        <v>&lt;TR class="DM"&gt;&lt;TD&gt;DMF&lt;/TD&gt;</v>
      </c>
      <c r="B55" s="69" t="str">
        <f t="shared" si="10"/>
        <v>&lt;TD&gt;4&lt;/TD&gt;</v>
      </c>
      <c r="C55" s="69" t="str">
        <f t="shared" si="13"/>
        <v>&lt;TD&gt;水澤　摩央&lt;/TD&gt;</v>
      </c>
      <c r="D55" s="69" t="str">
        <f t="shared" si="11"/>
        <v>&lt;TD&gt;13&lt;/TD&gt;</v>
      </c>
      <c r="E55" s="69" t="str">
        <f t="shared" si="11"/>
        <v>&lt;TD&gt;927&lt;/TD&gt;</v>
      </c>
      <c r="F55" s="69" t="str">
        <f t="shared" si="14"/>
        <v>&lt;TD&gt;5.566&lt;/TD&gt;</v>
      </c>
      <c r="G55" s="69" t="str">
        <f t="shared" si="12"/>
        <v>&lt;TD&gt;&lt;/TD&gt;</v>
      </c>
      <c r="H55" s="69" t="str">
        <f t="shared" si="12"/>
        <v>&lt;TD&gt;&lt;/TD&gt;</v>
      </c>
      <c r="I55" s="69" t="str">
        <f t="shared" si="12"/>
        <v>&lt;TD&gt;1&lt;/TD&gt;</v>
      </c>
      <c r="J55" s="69" t="str">
        <f t="shared" si="12"/>
        <v>&lt;TD&gt;&lt;/TD&gt;</v>
      </c>
      <c r="K55" s="33" t="s">
        <v>544</v>
      </c>
    </row>
    <row r="56" spans="1:11" ht="13.5">
      <c r="A56" s="69" t="str">
        <f t="shared" si="9"/>
        <v>&lt;TR class="DM"&gt;&lt;TD&gt;DMF&lt;/TD&gt;</v>
      </c>
      <c r="B56" s="69" t="str">
        <f t="shared" si="10"/>
        <v>&lt;TD&gt;15&lt;/TD&gt;</v>
      </c>
      <c r="C56" s="69" t="str">
        <f t="shared" si="13"/>
        <v>&lt;TD&gt;本田　智子&lt;/TD&gt;</v>
      </c>
      <c r="D56" s="69" t="str">
        <f t="shared" si="11"/>
        <v>&lt;TD&gt;8&lt;/TD&gt;</v>
      </c>
      <c r="E56" s="69" t="str">
        <f t="shared" si="11"/>
        <v>&lt;TD&gt;412&lt;/TD&gt;</v>
      </c>
      <c r="F56" s="69" t="str">
        <f t="shared" si="14"/>
        <v>&lt;TD&gt;6.140&lt;/TD&gt;</v>
      </c>
      <c r="G56" s="69" t="str">
        <f t="shared" si="12"/>
        <v>&lt;TD&gt;&lt;/TD&gt;</v>
      </c>
      <c r="H56" s="69" t="str">
        <f t="shared" si="12"/>
        <v>&lt;TD&gt;&lt;/TD&gt;</v>
      </c>
      <c r="I56" s="69" t="str">
        <f t="shared" si="12"/>
        <v>&lt;TD&gt;1&lt;/TD&gt;</v>
      </c>
      <c r="J56" s="69" t="str">
        <f t="shared" si="12"/>
        <v>&lt;TD&gt;&lt;/TD&gt;</v>
      </c>
      <c r="K56" s="33" t="s">
        <v>544</v>
      </c>
    </row>
    <row r="57" spans="1:11" ht="13.5">
      <c r="A57" s="69" t="str">
        <f t="shared" si="9"/>
        <v>&lt;TR class="DM"&gt;&lt;TD&gt;DMF&lt;/TD&gt;</v>
      </c>
      <c r="B57" s="69" t="str">
        <f t="shared" si="10"/>
        <v>&lt;TD&gt;2&lt;/TD&gt;</v>
      </c>
      <c r="C57" s="69" t="str">
        <f t="shared" si="13"/>
        <v>&lt;TD&gt;楠瀬　緋菜&lt;/TD&gt;</v>
      </c>
      <c r="D57" s="69" t="str">
        <f t="shared" si="11"/>
        <v>&lt;TD&gt;13&lt;/TD&gt;</v>
      </c>
      <c r="E57" s="69" t="str">
        <f t="shared" si="11"/>
        <v>&lt;TD&gt;1079&lt;/TD&gt;</v>
      </c>
      <c r="F57" s="69" t="str">
        <f t="shared" si="14"/>
        <v>&lt;TD&gt;5.636&lt;/TD&gt;</v>
      </c>
      <c r="G57" s="69" t="str">
        <f t="shared" si="12"/>
        <v>&lt;TD&gt;&lt;/TD&gt;</v>
      </c>
      <c r="H57" s="69" t="str">
        <f t="shared" si="12"/>
        <v>&lt;TD&gt;&lt;/TD&gt;</v>
      </c>
      <c r="I57" s="69" t="str">
        <f t="shared" si="12"/>
        <v>&lt;TD&gt;1&lt;/TD&gt;</v>
      </c>
      <c r="J57" s="69" t="str">
        <f t="shared" si="12"/>
        <v>&lt;TD&gt;&lt;/TD&gt;</v>
      </c>
      <c r="K57" s="33" t="s">
        <v>544</v>
      </c>
    </row>
    <row r="58" spans="1:11" ht="13.5">
      <c r="A58" s="69" t="str">
        <f t="shared" si="9"/>
        <v>&lt;TR class="CM"&gt;&lt;TD&gt;CMF&lt;/TD&gt;</v>
      </c>
      <c r="B58" s="69" t="str">
        <f t="shared" si="10"/>
        <v>&lt;TD&gt;7&lt;/TD&gt;</v>
      </c>
      <c r="C58" s="69" t="str">
        <f t="shared" si="13"/>
        <v>&lt;TD&gt;牧原　優紀子　&lt;/TD&gt;</v>
      </c>
      <c r="D58" s="69" t="str">
        <f t="shared" si="11"/>
        <v>&lt;TD&gt;12&lt;/TD&gt;</v>
      </c>
      <c r="E58" s="69" t="str">
        <f t="shared" si="11"/>
        <v>&lt;TD&gt;862&lt;/TD&gt;</v>
      </c>
      <c r="F58" s="69" t="str">
        <f t="shared" si="14"/>
        <v>&lt;TD&gt;6.369&lt;/TD&gt;</v>
      </c>
      <c r="G58" s="69" t="str">
        <f t="shared" si="12"/>
        <v>&lt;TD&gt;1&lt;/TD&gt;</v>
      </c>
      <c r="H58" s="69" t="str">
        <f t="shared" si="12"/>
        <v>&lt;TD&gt;2&lt;/TD&gt;</v>
      </c>
      <c r="I58" s="69" t="str">
        <f t="shared" si="12"/>
        <v>&lt;TD&gt;&lt;/TD&gt;</v>
      </c>
      <c r="J58" s="69" t="str">
        <f t="shared" si="12"/>
        <v>&lt;TD&gt;&lt;/TD&gt;</v>
      </c>
      <c r="K58" s="33" t="s">
        <v>544</v>
      </c>
    </row>
    <row r="59" spans="1:11" ht="13.5">
      <c r="A59" s="69" t="str">
        <f t="shared" si="9"/>
        <v>&lt;TR class="CM"&gt;&lt;TD&gt;CMF&lt;/TD&gt;</v>
      </c>
      <c r="B59" s="69" t="str">
        <f t="shared" si="10"/>
        <v>&lt;TD&gt;20&lt;/TD&gt;</v>
      </c>
      <c r="C59" s="69" t="str">
        <f t="shared" si="13"/>
        <v>&lt;TD&gt;岬　琴音&lt;/TD&gt;</v>
      </c>
      <c r="D59" s="69" t="str">
        <f t="shared" si="11"/>
        <v>&lt;TD&gt;2&lt;/TD&gt;</v>
      </c>
      <c r="E59" s="69" t="str">
        <f t="shared" si="11"/>
        <v>&lt;TD&gt;49&lt;/TD&gt;</v>
      </c>
      <c r="F59" s="69" t="str">
        <f t="shared" si="14"/>
        <v>&lt;TD&gt;6.000&lt;/TD&gt;</v>
      </c>
      <c r="G59" s="69" t="str">
        <f t="shared" si="12"/>
        <v>&lt;TD&gt;&lt;/TD&gt;</v>
      </c>
      <c r="H59" s="69" t="str">
        <f t="shared" si="12"/>
        <v>&lt;TD&gt;&lt;/TD&gt;</v>
      </c>
      <c r="I59" s="69" t="str">
        <f t="shared" si="12"/>
        <v>&lt;TD&gt;&lt;/TD&gt;</v>
      </c>
      <c r="J59" s="69" t="str">
        <f t="shared" si="12"/>
        <v>&lt;TD&gt;&lt;/TD&gt;</v>
      </c>
      <c r="K59" s="33" t="s">
        <v>544</v>
      </c>
    </row>
    <row r="60" spans="1:11" ht="13.5">
      <c r="A60" s="69" t="str">
        <f t="shared" si="9"/>
        <v>&lt;TR class="WB"&gt;&lt;TD&gt;WB&lt;/TD&gt;</v>
      </c>
      <c r="B60" s="69" t="str">
        <f t="shared" si="10"/>
        <v>&lt;TD&gt;12&lt;/TD&gt;</v>
      </c>
      <c r="C60" s="69" t="str">
        <f t="shared" si="13"/>
        <v>&lt;TD&gt;向井　弥子&lt;/TD&gt;</v>
      </c>
      <c r="D60" s="69" t="str">
        <f t="shared" si="11"/>
        <v>&lt;TD&gt;12&lt;/TD&gt;</v>
      </c>
      <c r="E60" s="69" t="str">
        <f t="shared" si="11"/>
        <v>&lt;TD&gt;925&lt;/TD&gt;</v>
      </c>
      <c r="F60" s="69" t="str">
        <f t="shared" si="14"/>
        <v>&lt;TD&gt;5.122&lt;/TD&gt;</v>
      </c>
      <c r="G60" s="69" t="str">
        <f t="shared" si="12"/>
        <v>&lt;TD&gt;1&lt;/TD&gt;</v>
      </c>
      <c r="H60" s="69" t="str">
        <f t="shared" si="12"/>
        <v>&lt;TD&gt;&lt;/TD&gt;</v>
      </c>
      <c r="I60" s="69" t="str">
        <f t="shared" si="12"/>
        <v>&lt;TD&gt;1&lt;/TD&gt;</v>
      </c>
      <c r="J60" s="69" t="str">
        <f t="shared" si="12"/>
        <v>&lt;TD&gt;&lt;/TD&gt;</v>
      </c>
      <c r="K60" s="33" t="s">
        <v>544</v>
      </c>
    </row>
    <row r="61" spans="1:11" ht="13.5">
      <c r="A61" s="69" t="str">
        <f t="shared" si="9"/>
        <v>&lt;TR class="WB"&gt;&lt;TD&gt;WB&lt;/TD&gt;</v>
      </c>
      <c r="B61" s="69" t="str">
        <f t="shared" si="10"/>
        <v>&lt;TD&gt;8&lt;/TD&gt;</v>
      </c>
      <c r="C61" s="69" t="str">
        <f t="shared" si="13"/>
        <v>&lt;TD&gt;神谷　菜由&lt;/TD&gt;</v>
      </c>
      <c r="D61" s="69" t="str">
        <f t="shared" si="11"/>
        <v>&lt;TD&gt;13&lt;/TD&gt;</v>
      </c>
      <c r="E61" s="69" t="str">
        <f t="shared" si="11"/>
        <v>&lt;TD&gt;840&lt;/TD&gt;</v>
      </c>
      <c r="F61" s="69" t="str">
        <f t="shared" si="14"/>
        <v>&lt;TD&gt;5.194&lt;/TD&gt;</v>
      </c>
      <c r="G61" s="69" t="str">
        <f t="shared" si="12"/>
        <v>&lt;TD&gt;1&lt;/TD&gt;</v>
      </c>
      <c r="H61" s="69" t="str">
        <f t="shared" si="12"/>
        <v>&lt;TD&gt;&lt;/TD&gt;</v>
      </c>
      <c r="I61" s="69" t="str">
        <f t="shared" si="12"/>
        <v>&lt;TD&gt;1&lt;/TD&gt;</v>
      </c>
      <c r="J61" s="69" t="str">
        <f t="shared" si="12"/>
        <v>&lt;TD&gt;&lt;/TD&gt;</v>
      </c>
      <c r="K61" s="33" t="s">
        <v>544</v>
      </c>
    </row>
    <row r="62" spans="1:11" ht="13.5">
      <c r="A62" s="69" t="str">
        <f t="shared" si="9"/>
        <v>&lt;TR class="SM"&gt;&lt;TD&gt;SMF&lt;/TD&gt;</v>
      </c>
      <c r="B62" s="69" t="str">
        <f aca="true" t="shared" si="15" ref="B62:J68">"&lt;TD&gt;"&amp;B36&amp;"&lt;/TD&gt;"</f>
        <v>&lt;TD&gt;14&lt;/TD&gt;</v>
      </c>
      <c r="C62" s="69" t="str">
        <f t="shared" si="15"/>
        <v>&lt;TD&gt;赤井　ほむら&lt;/TD&gt;</v>
      </c>
      <c r="D62" s="69" t="str">
        <f t="shared" si="15"/>
        <v>&lt;TD&gt;7&lt;/TD&gt;</v>
      </c>
      <c r="E62" s="69" t="str">
        <f t="shared" si="15"/>
        <v>&lt;TD&gt;267&lt;/TD&gt;</v>
      </c>
      <c r="F62" s="69" t="str">
        <f t="shared" si="14"/>
        <v>&lt;TD&gt;5.311&lt;/TD&gt;</v>
      </c>
      <c r="G62" s="69" t="str">
        <f t="shared" si="15"/>
        <v>&lt;TD&gt;&lt;/TD&gt;</v>
      </c>
      <c r="H62" s="69" t="str">
        <f t="shared" si="15"/>
        <v>&lt;TD&gt;&lt;/TD&gt;</v>
      </c>
      <c r="I62" s="69" t="str">
        <f t="shared" si="15"/>
        <v>&lt;TD&gt;2&lt;/TD&gt;</v>
      </c>
      <c r="J62" s="69" t="str">
        <f t="shared" si="15"/>
        <v>&lt;TD&gt;&lt;/TD&gt;</v>
      </c>
      <c r="K62" s="33" t="s">
        <v>544</v>
      </c>
    </row>
    <row r="63" spans="1:11" ht="13.5">
      <c r="A63" s="69" t="str">
        <f t="shared" si="9"/>
        <v>&lt;TR class="OM"&gt;&lt;TD&gt;OMF&lt;/TD&gt;</v>
      </c>
      <c r="B63" s="69" t="str">
        <f t="shared" si="15"/>
        <v>&lt;TD&gt;16&lt;/TD&gt;</v>
      </c>
      <c r="C63" s="69" t="str">
        <f t="shared" si="15"/>
        <v>&lt;TD&gt;沢田　璃未&lt;/TD&gt;</v>
      </c>
      <c r="D63" s="69" t="str">
        <f t="shared" si="15"/>
        <v>&lt;TD&gt;8&lt;/TD&gt;</v>
      </c>
      <c r="E63" s="69" t="str">
        <f t="shared" si="15"/>
        <v>&lt;TD&gt;540&lt;/TD&gt;</v>
      </c>
      <c r="F63" s="69" t="str">
        <f t="shared" si="14"/>
        <v>&lt;TD&gt;6.283&lt;/TD&gt;</v>
      </c>
      <c r="G63" s="69" t="str">
        <f t="shared" si="15"/>
        <v>&lt;TD&gt;1&lt;/TD&gt;</v>
      </c>
      <c r="H63" s="69" t="str">
        <f t="shared" si="15"/>
        <v>&lt;TD&gt;&lt;/TD&gt;</v>
      </c>
      <c r="I63" s="69" t="str">
        <f t="shared" si="15"/>
        <v>&lt;TD&gt;&lt;/TD&gt;</v>
      </c>
      <c r="J63" s="69" t="str">
        <f t="shared" si="15"/>
        <v>&lt;TD&gt;&lt;/TD&gt;</v>
      </c>
      <c r="K63" s="33" t="s">
        <v>544</v>
      </c>
    </row>
    <row r="64" spans="1:11" ht="13.5">
      <c r="A64" s="69" t="str">
        <f t="shared" si="9"/>
        <v>&lt;TR class="OM"&gt;&lt;TD&gt;OMF&lt;/TD&gt;</v>
      </c>
      <c r="B64" s="69" t="str">
        <f t="shared" si="15"/>
        <v>&lt;TD&gt;18&lt;/TD&gt;</v>
      </c>
      <c r="C64" s="69" t="str">
        <f t="shared" si="15"/>
        <v>&lt;TD&gt;栗生　恵&lt;/TD&gt;</v>
      </c>
      <c r="D64" s="69" t="str">
        <f t="shared" si="15"/>
        <v>&lt;TD&gt;3&lt;/TD&gt;</v>
      </c>
      <c r="E64" s="69" t="str">
        <f t="shared" si="15"/>
        <v>&lt;TD&gt;143&lt;/TD&gt;</v>
      </c>
      <c r="F64" s="69" t="str">
        <f t="shared" si="14"/>
        <v>&lt;TD&gt;6.882&lt;/TD&gt;</v>
      </c>
      <c r="G64" s="69" t="str">
        <f t="shared" si="15"/>
        <v>&lt;TD&gt;1&lt;/TD&gt;</v>
      </c>
      <c r="H64" s="69" t="str">
        <f t="shared" si="15"/>
        <v>&lt;TD&gt;1&lt;/TD&gt;</v>
      </c>
      <c r="I64" s="69" t="str">
        <f t="shared" si="15"/>
        <v>&lt;TD&gt;&lt;/TD&gt;</v>
      </c>
      <c r="J64" s="69" t="str">
        <f t="shared" si="15"/>
        <v>&lt;TD&gt;&lt;/TD&gt;</v>
      </c>
      <c r="K64" s="33" t="s">
        <v>544</v>
      </c>
    </row>
    <row r="65" spans="1:11" ht="13.5">
      <c r="A65" s="69" t="str">
        <f t="shared" si="9"/>
        <v>&lt;TR class="ST"&gt;&lt;TD&gt;ST&lt;/TD&gt;</v>
      </c>
      <c r="B65" s="69" t="str">
        <f t="shared" si="15"/>
        <v>&lt;TD&gt;9&lt;/TD&gt;</v>
      </c>
      <c r="C65" s="69" t="str">
        <f t="shared" si="15"/>
        <v>&lt;TD&gt;音無　夕希&lt;/TD&gt;</v>
      </c>
      <c r="D65" s="69" t="str">
        <f t="shared" si="15"/>
        <v>&lt;TD&gt;10&lt;/TD&gt;</v>
      </c>
      <c r="E65" s="69" t="str">
        <f t="shared" si="15"/>
        <v>&lt;TD&gt;808&lt;/TD&gt;</v>
      </c>
      <c r="F65" s="69" t="str">
        <f t="shared" si="14"/>
        <v>&lt;TD&gt;5.258&lt;/TD&gt;</v>
      </c>
      <c r="G65" s="69" t="str">
        <f t="shared" si="15"/>
        <v>&lt;TD&gt;2&lt;/TD&gt;</v>
      </c>
      <c r="H65" s="69" t="str">
        <f t="shared" si="15"/>
        <v>&lt;TD&gt;&lt;/TD&gt;</v>
      </c>
      <c r="I65" s="69" t="str">
        <f t="shared" si="15"/>
        <v>&lt;TD&gt;&lt;/TD&gt;</v>
      </c>
      <c r="J65" s="69" t="str">
        <f t="shared" si="15"/>
        <v>&lt;TD&gt;&lt;/TD&gt;</v>
      </c>
      <c r="K65" s="33" t="s">
        <v>544</v>
      </c>
    </row>
    <row r="66" spans="1:11" ht="13.5">
      <c r="A66" s="69" t="str">
        <f t="shared" si="9"/>
        <v>&lt;TR class="CF"&gt;&lt;TD&gt;CF&lt;/TD&gt;</v>
      </c>
      <c r="B66" s="69" t="str">
        <f t="shared" si="15"/>
        <v>&lt;TD&gt;11&lt;/TD&gt;</v>
      </c>
      <c r="C66" s="69" t="str">
        <f t="shared" si="15"/>
        <v>&lt;TD&gt;風間　こだち&lt;/TD&gt;</v>
      </c>
      <c r="D66" s="69" t="str">
        <f t="shared" si="15"/>
        <v>&lt;TD&gt;12&lt;/TD&gt;</v>
      </c>
      <c r="E66" s="69" t="str">
        <f t="shared" si="15"/>
        <v>&lt;TD&gt;864&lt;/TD&gt;</v>
      </c>
      <c r="F66" s="69" t="str">
        <f t="shared" si="14"/>
        <v>&lt;TD&gt;5.264&lt;/TD&gt;</v>
      </c>
      <c r="G66" s="69" t="str">
        <f t="shared" si="15"/>
        <v>&lt;TD&gt;1&lt;/TD&gt;</v>
      </c>
      <c r="H66" s="69" t="str">
        <f t="shared" si="15"/>
        <v>&lt;TD&gt;&lt;/TD&gt;</v>
      </c>
      <c r="I66" s="69" t="str">
        <f t="shared" si="15"/>
        <v>&lt;TD&gt;1&lt;/TD&gt;</v>
      </c>
      <c r="J66" s="69" t="str">
        <f t="shared" si="15"/>
        <v>&lt;TD&gt;&lt;/TD&gt;</v>
      </c>
      <c r="K66" s="33" t="s">
        <v>544</v>
      </c>
    </row>
    <row r="67" spans="1:11" ht="13.5">
      <c r="A67" s="69" t="str">
        <f t="shared" si="9"/>
        <v>&lt;TR class="CF"&gt;&lt;TD&gt;CF&lt;/TD&gt;</v>
      </c>
      <c r="B67" s="69" t="str">
        <f t="shared" si="15"/>
        <v>&lt;TD&gt;22&lt;/TD&gt;</v>
      </c>
      <c r="C67" s="69" t="str">
        <f t="shared" si="15"/>
        <v>&lt;TD&gt;志村　まみ&lt;/TD&gt;</v>
      </c>
      <c r="D67" s="69" t="str">
        <f t="shared" si="15"/>
        <v>&lt;TD&gt;4&lt;/TD&gt;</v>
      </c>
      <c r="E67" s="69" t="str">
        <f t="shared" si="15"/>
        <v>&lt;TD&gt;260&lt;/TD&gt;</v>
      </c>
      <c r="F67" s="69" t="str">
        <f t="shared" si="14"/>
        <v>&lt;TD&gt;5.177&lt;/TD&gt;</v>
      </c>
      <c r="G67" s="69" t="str">
        <f t="shared" si="15"/>
        <v>&lt;TD&gt;&lt;/TD&gt;</v>
      </c>
      <c r="H67" s="69" t="str">
        <f t="shared" si="15"/>
        <v>&lt;TD&gt;1&lt;/TD&gt;</v>
      </c>
      <c r="I67" s="69" t="str">
        <f t="shared" si="15"/>
        <v>&lt;TD&gt;&lt;/TD&gt;</v>
      </c>
      <c r="J67" s="69" t="str">
        <f t="shared" si="15"/>
        <v>&lt;TD&gt;&lt;/TD&gt;</v>
      </c>
      <c r="K67" s="33" t="s">
        <v>544</v>
      </c>
    </row>
    <row r="68" spans="1:11" ht="13.5">
      <c r="A68" s="69" t="str">
        <f t="shared" si="9"/>
        <v>&lt;TR class="CF"&gt;&lt;TD&gt;CF&lt;/TD&gt;</v>
      </c>
      <c r="B68" s="69" t="str">
        <f t="shared" si="15"/>
        <v>&lt;TD&gt;24&lt;/TD&gt;</v>
      </c>
      <c r="C68" s="69" t="str">
        <f t="shared" si="15"/>
        <v>&lt;TD&gt;安藤　桃子&lt;/TD&gt;</v>
      </c>
      <c r="D68" s="69" t="str">
        <f t="shared" si="15"/>
        <v>&lt;TD&gt;10&lt;/TD&gt;</v>
      </c>
      <c r="E68" s="69" t="str">
        <f t="shared" si="15"/>
        <v>&lt;TD&gt;578&lt;/TD&gt;</v>
      </c>
      <c r="F68" s="69" t="str">
        <f t="shared" si="14"/>
        <v>&lt;TD&gt;5.332&lt;/TD&gt;</v>
      </c>
      <c r="G68" s="69" t="str">
        <f t="shared" si="15"/>
        <v>&lt;TD&gt;2&lt;/TD&gt;</v>
      </c>
      <c r="H68" s="69" t="str">
        <f t="shared" si="15"/>
        <v>&lt;TD&gt;&lt;/TD&gt;</v>
      </c>
      <c r="I68" s="69" t="str">
        <f t="shared" si="15"/>
        <v>&lt;TD&gt;&lt;/TD&gt;</v>
      </c>
      <c r="J68" s="69" t="str">
        <f t="shared" si="15"/>
        <v>&lt;TD&gt;&lt;/TD&gt;</v>
      </c>
      <c r="K68" s="33" t="s">
        <v>544</v>
      </c>
    </row>
    <row r="69" spans="1:11" ht="13.5">
      <c r="A69" s="69"/>
      <c r="B69" s="69"/>
      <c r="C69" s="69"/>
      <c r="D69" s="33"/>
      <c r="E69" s="33"/>
      <c r="F69" s="33"/>
      <c r="G69" s="33"/>
      <c r="H69" s="33"/>
      <c r="I69" s="33"/>
      <c r="J69" s="33"/>
      <c r="K69" s="33"/>
    </row>
  </sheetData>
  <dataValidations count="1">
    <dataValidation type="list" allowBlank="1" showInputMessage="1" showErrorMessage="1" sqref="B1">
      <formula1>$N$19:$N$26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K63"/>
  <sheetViews>
    <sheetView tabSelected="1" workbookViewId="0" topLeftCell="A1">
      <pane ySplit="3" topLeftCell="BM4" activePane="bottomLeft" state="frozen"/>
      <selection pane="topLeft" activeCell="A1" sqref="A1"/>
      <selection pane="bottomLeft" activeCell="K14" sqref="K14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3" width="5.375" style="0" customWidth="1"/>
    <col min="4" max="4" width="16.50390625" style="50" customWidth="1"/>
    <col min="5" max="6" width="7.25390625" style="0" customWidth="1"/>
    <col min="7" max="7" width="7.25390625" style="54" customWidth="1"/>
    <col min="8" max="9" width="7.25390625" style="0" customWidth="1"/>
    <col min="10" max="10" width="7.625" style="0" customWidth="1"/>
    <col min="11" max="11" width="7.25390625" style="0" customWidth="1"/>
    <col min="14" max="14" width="3.25390625" style="0" customWidth="1"/>
    <col min="15" max="27" width="2.25390625" style="0" customWidth="1"/>
    <col min="29" max="37" width="2.375" style="0" customWidth="1"/>
  </cols>
  <sheetData>
    <row r="1" spans="1:3" ht="13.5">
      <c r="A1" s="13" t="s">
        <v>67</v>
      </c>
      <c r="B1" s="57">
        <v>0.25</v>
      </c>
      <c r="C1" s="58">
        <v>14</v>
      </c>
    </row>
    <row r="3" spans="1:11" ht="13.5">
      <c r="A3" s="51" t="s">
        <v>34</v>
      </c>
      <c r="B3" s="51" t="s">
        <v>335</v>
      </c>
      <c r="C3" s="51" t="s">
        <v>352</v>
      </c>
      <c r="D3" s="52" t="s">
        <v>218</v>
      </c>
      <c r="E3" s="51" t="s">
        <v>219</v>
      </c>
      <c r="F3" s="51" t="s">
        <v>220</v>
      </c>
      <c r="G3" s="55" t="s">
        <v>221</v>
      </c>
      <c r="H3" s="51" t="s">
        <v>222</v>
      </c>
      <c r="I3" s="51" t="s">
        <v>223</v>
      </c>
      <c r="J3" s="51" t="s">
        <v>224</v>
      </c>
      <c r="K3" s="51" t="s">
        <v>225</v>
      </c>
    </row>
    <row r="4" spans="1:37" ht="13.5">
      <c r="A4" s="15">
        <v>15</v>
      </c>
      <c r="B4" s="15" t="s">
        <v>100</v>
      </c>
      <c r="C4" s="15" t="s">
        <v>118</v>
      </c>
      <c r="D4" s="59" t="s">
        <v>164</v>
      </c>
      <c r="E4" s="15">
        <v>9</v>
      </c>
      <c r="F4" s="15">
        <v>635</v>
      </c>
      <c r="G4" s="60">
        <v>6.007086614173228</v>
      </c>
      <c r="H4" s="15">
        <v>7</v>
      </c>
      <c r="I4" s="15">
        <v>1</v>
      </c>
      <c r="J4" s="15">
        <v>1</v>
      </c>
      <c r="K4" s="15" t="s">
        <v>248</v>
      </c>
      <c r="M4" t="s">
        <v>67</v>
      </c>
      <c r="O4" t="s">
        <v>378</v>
      </c>
      <c r="P4" t="s">
        <v>353</v>
      </c>
      <c r="Q4" t="str">
        <f>"&lt;TD"&amp;" class="""&amp;B4&amp;"""&gt;"&amp;B4</f>
        <v>&lt;TD class="SSS"&gt;SSS</v>
      </c>
      <c r="R4" t="str">
        <f>"&lt;TD"&amp;" class="""&amp;ASC(LEFT(C4,2))&amp;"""&gt;"&amp;ASC(C4)</f>
        <v>&lt;TD class="CF"&gt;CF</v>
      </c>
      <c r="S4" t="str">
        <f>"&lt;TD&gt;"&amp;D4</f>
        <v>&lt;TD&gt;松岡　千恵</v>
      </c>
      <c r="T4" t="str">
        <f>"&lt;TD&gt;"&amp;E4</f>
        <v>&lt;TD&gt;9</v>
      </c>
      <c r="U4" t="str">
        <f>"&lt;TD&gt;"&amp;F4</f>
        <v>&lt;TD&gt;635</v>
      </c>
      <c r="V4" t="str">
        <f>"&lt;TD&gt;"&amp;TEXT(G4,"0.0000")</f>
        <v>&lt;TD&gt;6.0071</v>
      </c>
      <c r="W4" t="str">
        <f>IF(H4="","&lt;TD&gt;　","&lt;TD&gt;"&amp;H4)</f>
        <v>&lt;TD&gt;7</v>
      </c>
      <c r="X4" t="str">
        <f aca="true" t="shared" si="0" ref="X4:Z19">IF(I4="","&lt;TD&gt;　","&lt;TD&gt;"&amp;I4)</f>
        <v>&lt;TD&gt;1</v>
      </c>
      <c r="Y4" t="str">
        <f t="shared" si="0"/>
        <v>&lt;TD&gt;1</v>
      </c>
      <c r="Z4" t="str">
        <f t="shared" si="0"/>
        <v>&lt;TD&gt;　</v>
      </c>
      <c r="AA4" t="s">
        <v>379</v>
      </c>
      <c r="AC4" t="s">
        <v>380</v>
      </c>
      <c r="AD4" t="s">
        <v>381</v>
      </c>
      <c r="AE4" t="str">
        <f>"&lt;TD"&amp;" class="""&amp;B4&amp;"""&gt;"&amp;B4</f>
        <v>&lt;TD class="SSS"&gt;SSS</v>
      </c>
      <c r="AF4" t="str">
        <f>"&lt;TD"&amp;" class="""&amp;ASC(LEFT(C4,2))&amp;"""&gt;"&amp;ASC(C4)</f>
        <v>&lt;TD class="CF"&gt;CF</v>
      </c>
      <c r="AG4" t="str">
        <f aca="true" t="shared" si="1" ref="AG4:AI8">"&lt;TD&gt;"&amp;D4</f>
        <v>&lt;TD&gt;松岡　千恵</v>
      </c>
      <c r="AH4" t="str">
        <f t="shared" si="1"/>
        <v>&lt;TD&gt;9</v>
      </c>
      <c r="AI4" t="str">
        <f t="shared" si="1"/>
        <v>&lt;TD&gt;635</v>
      </c>
      <c r="AJ4" t="str">
        <f>"&lt;TD&gt;"&amp;TEXT(G4,"0.0000")</f>
        <v>&lt;TD&gt;6.0071</v>
      </c>
      <c r="AK4" t="s">
        <v>379</v>
      </c>
    </row>
    <row r="5" spans="1:37" ht="13.5">
      <c r="A5" s="4">
        <v>12</v>
      </c>
      <c r="B5" s="4" t="s">
        <v>96</v>
      </c>
      <c r="C5" s="4" t="s">
        <v>118</v>
      </c>
      <c r="D5" s="53" t="s">
        <v>61</v>
      </c>
      <c r="E5" s="4">
        <v>9</v>
      </c>
      <c r="F5" s="4">
        <v>511</v>
      </c>
      <c r="G5" s="56">
        <v>5.891389432485323</v>
      </c>
      <c r="H5" s="4">
        <v>5</v>
      </c>
      <c r="I5" s="4">
        <v>1</v>
      </c>
      <c r="J5" s="4">
        <v>1</v>
      </c>
      <c r="K5" s="4" t="s">
        <v>248</v>
      </c>
      <c r="M5" t="s">
        <v>351</v>
      </c>
      <c r="O5" t="s">
        <v>378</v>
      </c>
      <c r="P5" t="s">
        <v>354</v>
      </c>
      <c r="Q5" t="str">
        <f aca="true" t="shared" si="2" ref="Q5:Q28">"&lt;TD"&amp;" class="""&amp;B5&amp;"""&gt;"&amp;B5</f>
        <v>&lt;TD class="SCM"&gt;SCM</v>
      </c>
      <c r="R5" t="str">
        <f aca="true" t="shared" si="3" ref="R5:R28">"&lt;TD"&amp;" class="""&amp;ASC(LEFT(C5,2))&amp;"""&gt;"&amp;ASC(C5)</f>
        <v>&lt;TD class="CF"&gt;CF</v>
      </c>
      <c r="S5" t="str">
        <f aca="true" t="shared" si="4" ref="S5:S28">"&lt;TD&gt;"&amp;D5</f>
        <v>&lt;TD&gt;一文字　茜</v>
      </c>
      <c r="T5" t="str">
        <f aca="true" t="shared" si="5" ref="T5:T28">"&lt;TD&gt;"&amp;E5</f>
        <v>&lt;TD&gt;9</v>
      </c>
      <c r="U5" t="str">
        <f aca="true" t="shared" si="6" ref="U5:U28">"&lt;TD&gt;"&amp;F5</f>
        <v>&lt;TD&gt;511</v>
      </c>
      <c r="V5" t="str">
        <f aca="true" t="shared" si="7" ref="V5:V28">"&lt;TD&gt;"&amp;TEXT(G5,"0.0000")</f>
        <v>&lt;TD&gt;5.8914</v>
      </c>
      <c r="W5" t="str">
        <f aca="true" t="shared" si="8" ref="W5:W28">IF(H5="","&lt;TD&gt;　","&lt;TD&gt;"&amp;H5)</f>
        <v>&lt;TD&gt;5</v>
      </c>
      <c r="X5" t="str">
        <f t="shared" si="0"/>
        <v>&lt;TD&gt;1</v>
      </c>
      <c r="Y5" t="str">
        <f t="shared" si="0"/>
        <v>&lt;TD&gt;1</v>
      </c>
      <c r="Z5" t="str">
        <f t="shared" si="0"/>
        <v>&lt;TD&gt;　</v>
      </c>
      <c r="AA5" t="s">
        <v>379</v>
      </c>
      <c r="AC5" t="s">
        <v>380</v>
      </c>
      <c r="AD5" t="s">
        <v>354</v>
      </c>
      <c r="AE5" t="str">
        <f>"&lt;TD"&amp;" class="""&amp;B5&amp;"""&gt;"&amp;B5</f>
        <v>&lt;TD class="SCM"&gt;SCM</v>
      </c>
      <c r="AF5" t="str">
        <f>"&lt;TD"&amp;" class="""&amp;ASC(LEFT(C5,2))&amp;"""&gt;"&amp;ASC(C5)</f>
        <v>&lt;TD class="CF"&gt;CF</v>
      </c>
      <c r="AG5" t="str">
        <f t="shared" si="1"/>
        <v>&lt;TD&gt;一文字　茜</v>
      </c>
      <c r="AH5" t="str">
        <f t="shared" si="1"/>
        <v>&lt;TD&gt;9</v>
      </c>
      <c r="AI5" t="str">
        <f t="shared" si="1"/>
        <v>&lt;TD&gt;511</v>
      </c>
      <c r="AJ5" t="str">
        <f>"&lt;TD&gt;"&amp;TEXT(G5,"0.0000")</f>
        <v>&lt;TD&gt;5.8914</v>
      </c>
      <c r="AK5" t="s">
        <v>379</v>
      </c>
    </row>
    <row r="6" spans="1:37" ht="13.5">
      <c r="A6" s="15">
        <v>12</v>
      </c>
      <c r="B6" s="15" t="s">
        <v>245</v>
      </c>
      <c r="C6" s="15" t="s">
        <v>118</v>
      </c>
      <c r="D6" s="59" t="s">
        <v>542</v>
      </c>
      <c r="E6" s="15">
        <v>13</v>
      </c>
      <c r="F6" s="15">
        <v>949</v>
      </c>
      <c r="G6" s="60">
        <v>5.44204425711275</v>
      </c>
      <c r="H6" s="15">
        <v>5</v>
      </c>
      <c r="I6" s="15">
        <v>1</v>
      </c>
      <c r="J6" s="15">
        <v>1</v>
      </c>
      <c r="K6" s="15" t="s">
        <v>248</v>
      </c>
      <c r="M6" t="s">
        <v>336</v>
      </c>
      <c r="O6" t="s">
        <v>378</v>
      </c>
      <c r="P6" t="s">
        <v>355</v>
      </c>
      <c r="Q6" t="str">
        <f t="shared" si="2"/>
        <v>&lt;TD class="HAN"&gt;HAN</v>
      </c>
      <c r="R6" t="str">
        <f t="shared" si="3"/>
        <v>&lt;TD class="CF"&gt;CF</v>
      </c>
      <c r="S6" t="str">
        <f t="shared" si="4"/>
        <v>&lt;TD&gt;★伊集院　レイ</v>
      </c>
      <c r="T6" t="str">
        <f t="shared" si="5"/>
        <v>&lt;TD&gt;13</v>
      </c>
      <c r="U6" t="str">
        <f t="shared" si="6"/>
        <v>&lt;TD&gt;949</v>
      </c>
      <c r="V6" t="str">
        <f t="shared" si="7"/>
        <v>&lt;TD&gt;5.4420</v>
      </c>
      <c r="W6" t="str">
        <f t="shared" si="8"/>
        <v>&lt;TD&gt;5</v>
      </c>
      <c r="X6" t="str">
        <f t="shared" si="0"/>
        <v>&lt;TD&gt;1</v>
      </c>
      <c r="Y6" t="str">
        <f t="shared" si="0"/>
        <v>&lt;TD&gt;1</v>
      </c>
      <c r="Z6" t="str">
        <f t="shared" si="0"/>
        <v>&lt;TD&gt;　</v>
      </c>
      <c r="AA6" t="s">
        <v>379</v>
      </c>
      <c r="AC6" t="s">
        <v>380</v>
      </c>
      <c r="AD6" t="s">
        <v>355</v>
      </c>
      <c r="AE6" t="str">
        <f>"&lt;TD"&amp;" class="""&amp;B6&amp;"""&gt;"&amp;B6</f>
        <v>&lt;TD class="HAN"&gt;HAN</v>
      </c>
      <c r="AF6" t="str">
        <f>"&lt;TD"&amp;" class="""&amp;ASC(LEFT(C6,2))&amp;"""&gt;"&amp;ASC(C6)</f>
        <v>&lt;TD class="CF"&gt;CF</v>
      </c>
      <c r="AG6" t="str">
        <f t="shared" si="1"/>
        <v>&lt;TD&gt;★伊集院　レイ</v>
      </c>
      <c r="AH6" t="str">
        <f t="shared" si="1"/>
        <v>&lt;TD&gt;13</v>
      </c>
      <c r="AI6" t="str">
        <f t="shared" si="1"/>
        <v>&lt;TD&gt;949</v>
      </c>
      <c r="AJ6" t="str">
        <f>"&lt;TD&gt;"&amp;TEXT(G6,"0.0000")</f>
        <v>&lt;TD&gt;5.4420</v>
      </c>
      <c r="AK6" t="s">
        <v>379</v>
      </c>
    </row>
    <row r="7" spans="1:37" ht="13.5">
      <c r="A7" s="4">
        <v>25</v>
      </c>
      <c r="B7" s="4" t="s">
        <v>251</v>
      </c>
      <c r="C7" s="4" t="s">
        <v>118</v>
      </c>
      <c r="D7" s="53" t="s">
        <v>44</v>
      </c>
      <c r="E7" s="4">
        <v>6</v>
      </c>
      <c r="F7" s="4">
        <v>540</v>
      </c>
      <c r="G7" s="56">
        <v>5.5</v>
      </c>
      <c r="H7" s="4">
        <v>4</v>
      </c>
      <c r="I7" s="4" t="s">
        <v>248</v>
      </c>
      <c r="J7" s="4" t="s">
        <v>248</v>
      </c>
      <c r="K7" s="4" t="s">
        <v>248</v>
      </c>
      <c r="M7" t="s">
        <v>348</v>
      </c>
      <c r="O7" t="s">
        <v>378</v>
      </c>
      <c r="P7" t="s">
        <v>356</v>
      </c>
      <c r="Q7" t="str">
        <f t="shared" si="2"/>
        <v>&lt;TD class="WBL"&gt;WBL</v>
      </c>
      <c r="R7" t="str">
        <f t="shared" si="3"/>
        <v>&lt;TD class="CF"&gt;CF</v>
      </c>
      <c r="S7" t="str">
        <f t="shared" si="4"/>
        <v>&lt;TD&gt;草薙　忍</v>
      </c>
      <c r="T7" t="str">
        <f t="shared" si="5"/>
        <v>&lt;TD&gt;6</v>
      </c>
      <c r="U7" t="str">
        <f t="shared" si="6"/>
        <v>&lt;TD&gt;540</v>
      </c>
      <c r="V7" t="str">
        <f t="shared" si="7"/>
        <v>&lt;TD&gt;5.5000</v>
      </c>
      <c r="W7" t="str">
        <f t="shared" si="8"/>
        <v>&lt;TD&gt;4</v>
      </c>
      <c r="X7" t="str">
        <f t="shared" si="0"/>
        <v>&lt;TD&gt;　</v>
      </c>
      <c r="Y7" t="str">
        <f t="shared" si="0"/>
        <v>&lt;TD&gt;　</v>
      </c>
      <c r="Z7" t="str">
        <f t="shared" si="0"/>
        <v>&lt;TD&gt;　</v>
      </c>
      <c r="AA7" t="s">
        <v>379</v>
      </c>
      <c r="AC7" t="s">
        <v>380</v>
      </c>
      <c r="AD7" t="s">
        <v>356</v>
      </c>
      <c r="AE7" t="str">
        <f>"&lt;TD"&amp;" class="""&amp;B7&amp;"""&gt;"&amp;B7</f>
        <v>&lt;TD class="WBL"&gt;WBL</v>
      </c>
      <c r="AF7" t="str">
        <f>"&lt;TD"&amp;" class="""&amp;ASC(LEFT(C7,2))&amp;"""&gt;"&amp;ASC(C7)</f>
        <v>&lt;TD class="CF"&gt;CF</v>
      </c>
      <c r="AG7" t="str">
        <f t="shared" si="1"/>
        <v>&lt;TD&gt;草薙　忍</v>
      </c>
      <c r="AH7" t="str">
        <f t="shared" si="1"/>
        <v>&lt;TD&gt;6</v>
      </c>
      <c r="AI7" t="str">
        <f t="shared" si="1"/>
        <v>&lt;TD&gt;540</v>
      </c>
      <c r="AJ7" t="str">
        <f>"&lt;TD&gt;"&amp;TEXT(G7,"0.0000")</f>
        <v>&lt;TD&gt;5.5000</v>
      </c>
      <c r="AK7" t="s">
        <v>379</v>
      </c>
    </row>
    <row r="8" spans="1:37" ht="13.5">
      <c r="A8" s="4">
        <v>9</v>
      </c>
      <c r="B8" s="4" t="s">
        <v>96</v>
      </c>
      <c r="C8" s="4" t="s">
        <v>118</v>
      </c>
      <c r="D8" s="53" t="s">
        <v>60</v>
      </c>
      <c r="E8" s="4">
        <v>13</v>
      </c>
      <c r="F8" s="4">
        <v>800</v>
      </c>
      <c r="G8" s="56">
        <v>5.61875</v>
      </c>
      <c r="H8" s="4">
        <v>4</v>
      </c>
      <c r="I8" s="4">
        <v>4</v>
      </c>
      <c r="J8" s="4">
        <v>2</v>
      </c>
      <c r="K8" s="4" t="s">
        <v>248</v>
      </c>
      <c r="M8" t="s">
        <v>350</v>
      </c>
      <c r="O8" t="s">
        <v>378</v>
      </c>
      <c r="P8" t="s">
        <v>357</v>
      </c>
      <c r="Q8" t="str">
        <f t="shared" si="2"/>
        <v>&lt;TD class="SCM"&gt;SCM</v>
      </c>
      <c r="R8" t="str">
        <f t="shared" si="3"/>
        <v>&lt;TD class="CF"&gt;CF</v>
      </c>
      <c r="S8" t="str">
        <f t="shared" si="4"/>
        <v>&lt;TD&gt;桐屋　里未</v>
      </c>
      <c r="T8" t="str">
        <f t="shared" si="5"/>
        <v>&lt;TD&gt;13</v>
      </c>
      <c r="U8" t="str">
        <f t="shared" si="6"/>
        <v>&lt;TD&gt;800</v>
      </c>
      <c r="V8" t="str">
        <f t="shared" si="7"/>
        <v>&lt;TD&gt;5.6188</v>
      </c>
      <c r="W8" t="str">
        <f t="shared" si="8"/>
        <v>&lt;TD&gt;4</v>
      </c>
      <c r="X8" t="str">
        <f t="shared" si="0"/>
        <v>&lt;TD&gt;4</v>
      </c>
      <c r="Y8" t="str">
        <f t="shared" si="0"/>
        <v>&lt;TD&gt;2</v>
      </c>
      <c r="Z8" t="str">
        <f t="shared" si="0"/>
        <v>&lt;TD&gt;　</v>
      </c>
      <c r="AA8" t="s">
        <v>379</v>
      </c>
      <c r="AC8" t="s">
        <v>380</v>
      </c>
      <c r="AD8" t="s">
        <v>357</v>
      </c>
      <c r="AE8" t="str">
        <f>"&lt;TD"&amp;" class="""&amp;B8&amp;"""&gt;"&amp;B8</f>
        <v>&lt;TD class="SCM"&gt;SCM</v>
      </c>
      <c r="AF8" t="str">
        <f>"&lt;TD"&amp;" class="""&amp;ASC(LEFT(C8,2))&amp;"""&gt;"&amp;ASC(C8)</f>
        <v>&lt;TD class="CF"&gt;CF</v>
      </c>
      <c r="AG8" t="str">
        <f t="shared" si="1"/>
        <v>&lt;TD&gt;桐屋　里未</v>
      </c>
      <c r="AH8" t="str">
        <f t="shared" si="1"/>
        <v>&lt;TD&gt;13</v>
      </c>
      <c r="AI8" t="str">
        <f t="shared" si="1"/>
        <v>&lt;TD&gt;800</v>
      </c>
      <c r="AJ8" t="str">
        <f>"&lt;TD&gt;"&amp;TEXT(G8,"0.0000")</f>
        <v>&lt;TD&gt;5.6188</v>
      </c>
      <c r="AK8" t="s">
        <v>379</v>
      </c>
    </row>
    <row r="9" spans="1:27" ht="13.5">
      <c r="A9" s="15">
        <v>94</v>
      </c>
      <c r="B9" s="15" t="s">
        <v>100</v>
      </c>
      <c r="C9" s="15" t="s">
        <v>118</v>
      </c>
      <c r="D9" s="59" t="s">
        <v>548</v>
      </c>
      <c r="E9" s="15">
        <v>12</v>
      </c>
      <c r="F9" s="15">
        <v>829</v>
      </c>
      <c r="G9" s="60">
        <v>5.635102533172497</v>
      </c>
      <c r="H9" s="15">
        <v>4</v>
      </c>
      <c r="I9" s="15" t="s">
        <v>248</v>
      </c>
      <c r="J9" s="15" t="s">
        <v>248</v>
      </c>
      <c r="K9" s="15" t="s">
        <v>248</v>
      </c>
      <c r="M9" t="s">
        <v>349</v>
      </c>
      <c r="O9" t="s">
        <v>378</v>
      </c>
      <c r="P9" t="s">
        <v>358</v>
      </c>
      <c r="Q9" t="str">
        <f t="shared" si="2"/>
        <v>&lt;TD class="SSS"&gt;SSS</v>
      </c>
      <c r="R9" t="str">
        <f t="shared" si="3"/>
        <v>&lt;TD class="CF"&gt;CF</v>
      </c>
      <c r="S9" t="str">
        <f t="shared" si="4"/>
        <v>&lt;TD&gt;☆清水　代歩</v>
      </c>
      <c r="T9" t="str">
        <f t="shared" si="5"/>
        <v>&lt;TD&gt;12</v>
      </c>
      <c r="U9" t="str">
        <f t="shared" si="6"/>
        <v>&lt;TD&gt;829</v>
      </c>
      <c r="V9" t="str">
        <f t="shared" si="7"/>
        <v>&lt;TD&gt;5.6351</v>
      </c>
      <c r="W9" t="str">
        <f t="shared" si="8"/>
        <v>&lt;TD&gt;4</v>
      </c>
      <c r="X9" t="str">
        <f t="shared" si="0"/>
        <v>&lt;TD&gt;　</v>
      </c>
      <c r="Y9" t="str">
        <f t="shared" si="0"/>
        <v>&lt;TD&gt;　</v>
      </c>
      <c r="Z9" t="str">
        <f t="shared" si="0"/>
        <v>&lt;TD&gt;　</v>
      </c>
      <c r="AA9" t="s">
        <v>379</v>
      </c>
    </row>
    <row r="10" spans="1:27" ht="13.5">
      <c r="A10" s="4">
        <v>11</v>
      </c>
      <c r="B10" s="4" t="s">
        <v>245</v>
      </c>
      <c r="C10" s="4" t="s">
        <v>118</v>
      </c>
      <c r="D10" s="53" t="s">
        <v>57</v>
      </c>
      <c r="E10" s="4">
        <v>11</v>
      </c>
      <c r="F10" s="4">
        <v>545</v>
      </c>
      <c r="G10" s="56">
        <v>5.687155963302752</v>
      </c>
      <c r="H10" s="4">
        <v>3</v>
      </c>
      <c r="I10" s="4" t="s">
        <v>248</v>
      </c>
      <c r="J10" s="4" t="s">
        <v>248</v>
      </c>
      <c r="K10" s="4" t="s">
        <v>248</v>
      </c>
      <c r="M10" t="s">
        <v>337</v>
      </c>
      <c r="O10" t="s">
        <v>378</v>
      </c>
      <c r="P10" t="s">
        <v>359</v>
      </c>
      <c r="Q10" t="str">
        <f t="shared" si="2"/>
        <v>&lt;TD class="HAN"&gt;HAN</v>
      </c>
      <c r="R10" t="str">
        <f t="shared" si="3"/>
        <v>&lt;TD class="CF"&gt;CF</v>
      </c>
      <c r="S10" t="str">
        <f t="shared" si="4"/>
        <v>&lt;TD&gt;赤井　ほむら</v>
      </c>
      <c r="T10" t="str">
        <f t="shared" si="5"/>
        <v>&lt;TD&gt;11</v>
      </c>
      <c r="U10" t="str">
        <f t="shared" si="6"/>
        <v>&lt;TD&gt;545</v>
      </c>
      <c r="V10" t="str">
        <f t="shared" si="7"/>
        <v>&lt;TD&gt;5.6872</v>
      </c>
      <c r="W10" t="str">
        <f t="shared" si="8"/>
        <v>&lt;TD&gt;3</v>
      </c>
      <c r="X10" t="str">
        <f t="shared" si="0"/>
        <v>&lt;TD&gt;　</v>
      </c>
      <c r="Y10" t="str">
        <f t="shared" si="0"/>
        <v>&lt;TD&gt;　</v>
      </c>
      <c r="Z10" t="str">
        <f t="shared" si="0"/>
        <v>&lt;TD&gt;　</v>
      </c>
      <c r="AA10" t="s">
        <v>379</v>
      </c>
    </row>
    <row r="11" spans="1:27" ht="13.5">
      <c r="A11" s="4">
        <v>9</v>
      </c>
      <c r="B11" s="4" t="s">
        <v>251</v>
      </c>
      <c r="C11" s="4" t="s">
        <v>119</v>
      </c>
      <c r="D11" s="53" t="s">
        <v>550</v>
      </c>
      <c r="E11" s="4">
        <v>9</v>
      </c>
      <c r="F11" s="4">
        <v>567</v>
      </c>
      <c r="G11" s="56">
        <v>5.8668430335097</v>
      </c>
      <c r="H11" s="4">
        <v>3</v>
      </c>
      <c r="I11" s="4" t="s">
        <v>248</v>
      </c>
      <c r="J11" s="4" t="s">
        <v>248</v>
      </c>
      <c r="K11" s="4" t="s">
        <v>248</v>
      </c>
      <c r="M11" t="s">
        <v>338</v>
      </c>
      <c r="O11" t="s">
        <v>378</v>
      </c>
      <c r="P11" t="s">
        <v>360</v>
      </c>
      <c r="Q11" t="str">
        <f t="shared" si="2"/>
        <v>&lt;TD class="WBL"&gt;WBL</v>
      </c>
      <c r="R11" t="str">
        <f t="shared" si="3"/>
        <v>&lt;TD class="ST"&gt;ST</v>
      </c>
      <c r="S11" t="str">
        <f t="shared" si="4"/>
        <v>&lt;TD&gt;☆綾崎　若菜</v>
      </c>
      <c r="T11" t="str">
        <f t="shared" si="5"/>
        <v>&lt;TD&gt;9</v>
      </c>
      <c r="U11" t="str">
        <f t="shared" si="6"/>
        <v>&lt;TD&gt;567</v>
      </c>
      <c r="V11" t="str">
        <f t="shared" si="7"/>
        <v>&lt;TD&gt;5.8668</v>
      </c>
      <c r="W11" t="str">
        <f t="shared" si="8"/>
        <v>&lt;TD&gt;3</v>
      </c>
      <c r="X11" t="str">
        <f t="shared" si="0"/>
        <v>&lt;TD&gt;　</v>
      </c>
      <c r="Y11" t="str">
        <f t="shared" si="0"/>
        <v>&lt;TD&gt;　</v>
      </c>
      <c r="Z11" t="str">
        <f t="shared" si="0"/>
        <v>&lt;TD&gt;　</v>
      </c>
      <c r="AA11" t="s">
        <v>379</v>
      </c>
    </row>
    <row r="12" spans="1:27" ht="13.5">
      <c r="A12" s="4">
        <v>99</v>
      </c>
      <c r="B12" s="4" t="s">
        <v>246</v>
      </c>
      <c r="C12" s="4" t="s">
        <v>118</v>
      </c>
      <c r="D12" s="53" t="s">
        <v>137</v>
      </c>
      <c r="E12" s="4">
        <v>10</v>
      </c>
      <c r="F12" s="4">
        <v>596</v>
      </c>
      <c r="G12" s="56">
        <v>5.534395973154362</v>
      </c>
      <c r="H12" s="4">
        <v>3</v>
      </c>
      <c r="I12" s="4" t="s">
        <v>248</v>
      </c>
      <c r="J12" s="4" t="s">
        <v>248</v>
      </c>
      <c r="K12" s="4" t="s">
        <v>248</v>
      </c>
      <c r="M12" t="s">
        <v>339</v>
      </c>
      <c r="O12" t="s">
        <v>378</v>
      </c>
      <c r="P12" t="s">
        <v>361</v>
      </c>
      <c r="Q12" t="str">
        <f t="shared" si="2"/>
        <v>&lt;TD class="FCH"&gt;FCH</v>
      </c>
      <c r="R12" t="str">
        <f t="shared" si="3"/>
        <v>&lt;TD class="CF"&gt;CF</v>
      </c>
      <c r="S12" t="str">
        <f t="shared" si="4"/>
        <v>&lt;TD&gt;熱姫　美紗緒</v>
      </c>
      <c r="T12" t="str">
        <f t="shared" si="5"/>
        <v>&lt;TD&gt;10</v>
      </c>
      <c r="U12" t="str">
        <f t="shared" si="6"/>
        <v>&lt;TD&gt;596</v>
      </c>
      <c r="V12" t="str">
        <f t="shared" si="7"/>
        <v>&lt;TD&gt;5.5344</v>
      </c>
      <c r="W12" t="str">
        <f t="shared" si="8"/>
        <v>&lt;TD&gt;3</v>
      </c>
      <c r="X12" t="str">
        <f t="shared" si="0"/>
        <v>&lt;TD&gt;　</v>
      </c>
      <c r="Y12" t="str">
        <f t="shared" si="0"/>
        <v>&lt;TD&gt;　</v>
      </c>
      <c r="Z12" t="str">
        <f t="shared" si="0"/>
        <v>&lt;TD&gt;　</v>
      </c>
      <c r="AA12" t="s">
        <v>379</v>
      </c>
    </row>
    <row r="13" spans="1:27" ht="13.5">
      <c r="A13" s="4">
        <v>19</v>
      </c>
      <c r="B13" s="4" t="s">
        <v>261</v>
      </c>
      <c r="C13" s="4" t="s">
        <v>118</v>
      </c>
      <c r="D13" s="53" t="s">
        <v>136</v>
      </c>
      <c r="E13" s="4">
        <v>12</v>
      </c>
      <c r="F13" s="4">
        <v>612</v>
      </c>
      <c r="G13" s="56">
        <v>5.830882352941177</v>
      </c>
      <c r="H13" s="4">
        <v>3</v>
      </c>
      <c r="I13" s="4" t="s">
        <v>248</v>
      </c>
      <c r="J13" s="4" t="s">
        <v>248</v>
      </c>
      <c r="K13" s="4" t="s">
        <v>248</v>
      </c>
      <c r="M13" t="s">
        <v>340</v>
      </c>
      <c r="O13" t="s">
        <v>378</v>
      </c>
      <c r="P13" t="s">
        <v>362</v>
      </c>
      <c r="Q13" t="str">
        <f t="shared" si="2"/>
        <v>&lt;TD class="EWI"&gt;EWI</v>
      </c>
      <c r="R13" t="str">
        <f t="shared" si="3"/>
        <v>&lt;TD class="CF"&gt;CF</v>
      </c>
      <c r="S13" t="str">
        <f t="shared" si="4"/>
        <v>&lt;TD&gt;藤堂　竜子</v>
      </c>
      <c r="T13" t="str">
        <f t="shared" si="5"/>
        <v>&lt;TD&gt;12</v>
      </c>
      <c r="U13" t="str">
        <f t="shared" si="6"/>
        <v>&lt;TD&gt;612</v>
      </c>
      <c r="V13" t="str">
        <f t="shared" si="7"/>
        <v>&lt;TD&gt;5.8309</v>
      </c>
      <c r="W13" t="str">
        <f t="shared" si="8"/>
        <v>&lt;TD&gt;3</v>
      </c>
      <c r="X13" t="str">
        <f t="shared" si="0"/>
        <v>&lt;TD&gt;　</v>
      </c>
      <c r="Y13" t="str">
        <f t="shared" si="0"/>
        <v>&lt;TD&gt;　</v>
      </c>
      <c r="Z13" t="str">
        <f t="shared" si="0"/>
        <v>&lt;TD&gt;　</v>
      </c>
      <c r="AA13" t="s">
        <v>379</v>
      </c>
    </row>
    <row r="14" spans="1:27" ht="13.5">
      <c r="A14" s="4">
        <v>9</v>
      </c>
      <c r="B14" s="4" t="s">
        <v>245</v>
      </c>
      <c r="C14" s="4" t="s">
        <v>119</v>
      </c>
      <c r="D14" s="53" t="s">
        <v>58</v>
      </c>
      <c r="E14" s="4">
        <v>11</v>
      </c>
      <c r="F14" s="4">
        <v>776</v>
      </c>
      <c r="G14" s="56">
        <v>5.384020618556701</v>
      </c>
      <c r="H14" s="4">
        <v>3</v>
      </c>
      <c r="I14" s="4" t="s">
        <v>248</v>
      </c>
      <c r="J14" s="4" t="s">
        <v>248</v>
      </c>
      <c r="K14" s="4" t="s">
        <v>248</v>
      </c>
      <c r="M14" t="s">
        <v>341</v>
      </c>
      <c r="O14" t="s">
        <v>378</v>
      </c>
      <c r="P14" t="s">
        <v>363</v>
      </c>
      <c r="Q14" t="str">
        <f t="shared" si="2"/>
        <v>&lt;TD class="HAN"&gt;HAN</v>
      </c>
      <c r="R14" t="str">
        <f t="shared" si="3"/>
        <v>&lt;TD class="ST"&gt;ST</v>
      </c>
      <c r="S14" t="str">
        <f t="shared" si="4"/>
        <v>&lt;TD&gt;神条　芹華</v>
      </c>
      <c r="T14" t="str">
        <f t="shared" si="5"/>
        <v>&lt;TD&gt;11</v>
      </c>
      <c r="U14" t="str">
        <f t="shared" si="6"/>
        <v>&lt;TD&gt;776</v>
      </c>
      <c r="V14" t="str">
        <f t="shared" si="7"/>
        <v>&lt;TD&gt;5.3840</v>
      </c>
      <c r="W14" t="str">
        <f t="shared" si="8"/>
        <v>&lt;TD&gt;3</v>
      </c>
      <c r="X14" t="str">
        <f t="shared" si="0"/>
        <v>&lt;TD&gt;　</v>
      </c>
      <c r="Y14" t="str">
        <f t="shared" si="0"/>
        <v>&lt;TD&gt;　</v>
      </c>
      <c r="Z14" t="str">
        <f t="shared" si="0"/>
        <v>&lt;TD&gt;　</v>
      </c>
      <c r="AA14" t="s">
        <v>379</v>
      </c>
    </row>
    <row r="15" spans="1:27" ht="13.5">
      <c r="A15" s="15">
        <v>9</v>
      </c>
      <c r="B15" s="15" t="s">
        <v>261</v>
      </c>
      <c r="C15" s="15" t="s">
        <v>118</v>
      </c>
      <c r="D15" s="59" t="s">
        <v>131</v>
      </c>
      <c r="E15" s="15">
        <v>12</v>
      </c>
      <c r="F15" s="15">
        <v>956</v>
      </c>
      <c r="G15" s="60">
        <v>5.2887029288702925</v>
      </c>
      <c r="H15" s="15">
        <v>3</v>
      </c>
      <c r="I15" s="15">
        <v>1</v>
      </c>
      <c r="J15" s="15">
        <v>1</v>
      </c>
      <c r="K15" s="15" t="s">
        <v>248</v>
      </c>
      <c r="M15" t="s">
        <v>342</v>
      </c>
      <c r="O15" t="s">
        <v>378</v>
      </c>
      <c r="P15" t="s">
        <v>364</v>
      </c>
      <c r="Q15" t="str">
        <f t="shared" si="2"/>
        <v>&lt;TD class="EWI"&gt;EWI</v>
      </c>
      <c r="R15" t="str">
        <f t="shared" si="3"/>
        <v>&lt;TD class="CF"&gt;CF</v>
      </c>
      <c r="S15" t="str">
        <f t="shared" si="4"/>
        <v>&lt;TD&gt;鬼澤　麗華</v>
      </c>
      <c r="T15" t="str">
        <f t="shared" si="5"/>
        <v>&lt;TD&gt;12</v>
      </c>
      <c r="U15" t="str">
        <f t="shared" si="6"/>
        <v>&lt;TD&gt;956</v>
      </c>
      <c r="V15" t="str">
        <f t="shared" si="7"/>
        <v>&lt;TD&gt;5.2887</v>
      </c>
      <c r="W15" t="str">
        <f t="shared" si="8"/>
        <v>&lt;TD&gt;3</v>
      </c>
      <c r="X15" t="str">
        <f t="shared" si="0"/>
        <v>&lt;TD&gt;1</v>
      </c>
      <c r="Y15" t="str">
        <f t="shared" si="0"/>
        <v>&lt;TD&gt;1</v>
      </c>
      <c r="Z15" t="str">
        <f t="shared" si="0"/>
        <v>&lt;TD&gt;　</v>
      </c>
      <c r="AA15" t="s">
        <v>379</v>
      </c>
    </row>
    <row r="16" spans="1:27" ht="13.5">
      <c r="A16" s="15">
        <v>18</v>
      </c>
      <c r="B16" s="15" t="s">
        <v>261</v>
      </c>
      <c r="C16" s="15" t="s">
        <v>132</v>
      </c>
      <c r="D16" s="59" t="s">
        <v>60</v>
      </c>
      <c r="E16" s="15">
        <v>6</v>
      </c>
      <c r="F16" s="15">
        <v>291</v>
      </c>
      <c r="G16" s="60">
        <v>5.606529209621993</v>
      </c>
      <c r="H16" s="15">
        <v>2</v>
      </c>
      <c r="I16" s="15" t="s">
        <v>248</v>
      </c>
      <c r="J16" s="15">
        <v>1</v>
      </c>
      <c r="K16" s="15" t="s">
        <v>248</v>
      </c>
      <c r="M16" t="s">
        <v>343</v>
      </c>
      <c r="O16" t="s">
        <v>378</v>
      </c>
      <c r="P16" t="s">
        <v>365</v>
      </c>
      <c r="Q16" t="str">
        <f t="shared" si="2"/>
        <v>&lt;TD class="EWI"&gt;EWI</v>
      </c>
      <c r="R16" t="str">
        <f t="shared" si="3"/>
        <v>&lt;TD class="WF"&gt;WF</v>
      </c>
      <c r="S16" t="str">
        <f t="shared" si="4"/>
        <v>&lt;TD&gt;桐屋　里未</v>
      </c>
      <c r="T16" t="str">
        <f t="shared" si="5"/>
        <v>&lt;TD&gt;6</v>
      </c>
      <c r="U16" t="str">
        <f t="shared" si="6"/>
        <v>&lt;TD&gt;291</v>
      </c>
      <c r="V16" t="str">
        <f t="shared" si="7"/>
        <v>&lt;TD&gt;5.6065</v>
      </c>
      <c r="W16" t="str">
        <f t="shared" si="8"/>
        <v>&lt;TD&gt;2</v>
      </c>
      <c r="X16" t="str">
        <f t="shared" si="0"/>
        <v>&lt;TD&gt;　</v>
      </c>
      <c r="Y16" t="str">
        <f t="shared" si="0"/>
        <v>&lt;TD&gt;1</v>
      </c>
      <c r="Z16" t="str">
        <f t="shared" si="0"/>
        <v>&lt;TD&gt;　</v>
      </c>
      <c r="AA16" t="s">
        <v>379</v>
      </c>
    </row>
    <row r="17" spans="1:27" ht="13.5">
      <c r="A17" s="4">
        <v>81</v>
      </c>
      <c r="B17" s="4" t="s">
        <v>263</v>
      </c>
      <c r="C17" s="4" t="s">
        <v>114</v>
      </c>
      <c r="D17" s="53" t="s">
        <v>43</v>
      </c>
      <c r="E17" s="4">
        <v>7</v>
      </c>
      <c r="F17" s="4">
        <v>343</v>
      </c>
      <c r="G17" s="56">
        <v>6.346938775510204</v>
      </c>
      <c r="H17" s="4">
        <v>2</v>
      </c>
      <c r="I17" s="4" t="s">
        <v>248</v>
      </c>
      <c r="J17" s="4">
        <v>1</v>
      </c>
      <c r="K17" s="4" t="s">
        <v>248</v>
      </c>
      <c r="M17" t="s">
        <v>344</v>
      </c>
      <c r="O17" t="s">
        <v>378</v>
      </c>
      <c r="P17" t="s">
        <v>366</v>
      </c>
      <c r="Q17" t="str">
        <f t="shared" si="2"/>
        <v>&lt;TD class="SKU"&gt;SKU</v>
      </c>
      <c r="R17" t="str">
        <f t="shared" si="3"/>
        <v>&lt;TD class="CM"&gt;CMF</v>
      </c>
      <c r="S17" t="str">
        <f t="shared" si="4"/>
        <v>&lt;TD&gt;伊集院　メイ</v>
      </c>
      <c r="T17" t="str">
        <f t="shared" si="5"/>
        <v>&lt;TD&gt;7</v>
      </c>
      <c r="U17" t="str">
        <f t="shared" si="6"/>
        <v>&lt;TD&gt;343</v>
      </c>
      <c r="V17" t="str">
        <f t="shared" si="7"/>
        <v>&lt;TD&gt;6.3469</v>
      </c>
      <c r="W17" t="str">
        <f t="shared" si="8"/>
        <v>&lt;TD&gt;2</v>
      </c>
      <c r="X17" t="str">
        <f t="shared" si="0"/>
        <v>&lt;TD&gt;　</v>
      </c>
      <c r="Y17" t="str">
        <f t="shared" si="0"/>
        <v>&lt;TD&gt;1</v>
      </c>
      <c r="Z17" t="str">
        <f t="shared" si="0"/>
        <v>&lt;TD&gt;　</v>
      </c>
      <c r="AA17" t="s">
        <v>379</v>
      </c>
    </row>
    <row r="18" spans="1:27" ht="13.5">
      <c r="A18" s="15">
        <v>20</v>
      </c>
      <c r="B18" s="15" t="s">
        <v>96</v>
      </c>
      <c r="C18" s="15" t="s">
        <v>117</v>
      </c>
      <c r="D18" s="59" t="s">
        <v>59</v>
      </c>
      <c r="E18" s="15">
        <v>5</v>
      </c>
      <c r="F18" s="15">
        <v>399</v>
      </c>
      <c r="G18" s="60">
        <v>5.432330827067669</v>
      </c>
      <c r="H18" s="15">
        <v>2</v>
      </c>
      <c r="I18" s="15">
        <v>1</v>
      </c>
      <c r="J18" s="15" t="s">
        <v>248</v>
      </c>
      <c r="K18" s="15" t="s">
        <v>248</v>
      </c>
      <c r="M18" t="s">
        <v>345</v>
      </c>
      <c r="O18" t="s">
        <v>378</v>
      </c>
      <c r="P18" t="s">
        <v>367</v>
      </c>
      <c r="Q18" t="str">
        <f t="shared" si="2"/>
        <v>&lt;TD class="SCM"&gt;SCM</v>
      </c>
      <c r="R18" t="str">
        <f t="shared" si="3"/>
        <v>&lt;TD class="OM"&gt;OMF</v>
      </c>
      <c r="S18" t="str">
        <f t="shared" si="4"/>
        <v>&lt;TD&gt;若林　薫</v>
      </c>
      <c r="T18" t="str">
        <f t="shared" si="5"/>
        <v>&lt;TD&gt;5</v>
      </c>
      <c r="U18" t="str">
        <f t="shared" si="6"/>
        <v>&lt;TD&gt;399</v>
      </c>
      <c r="V18" t="str">
        <f t="shared" si="7"/>
        <v>&lt;TD&gt;5.4323</v>
      </c>
      <c r="W18" t="str">
        <f t="shared" si="8"/>
        <v>&lt;TD&gt;2</v>
      </c>
      <c r="X18" t="str">
        <f t="shared" si="0"/>
        <v>&lt;TD&gt;1</v>
      </c>
      <c r="Y18" t="str">
        <f t="shared" si="0"/>
        <v>&lt;TD&gt;　</v>
      </c>
      <c r="Z18" t="str">
        <f t="shared" si="0"/>
        <v>&lt;TD&gt;　</v>
      </c>
      <c r="AA18" t="s">
        <v>379</v>
      </c>
    </row>
    <row r="19" spans="1:27" ht="13.5">
      <c r="A19" s="15">
        <v>24</v>
      </c>
      <c r="B19" s="15" t="s">
        <v>262</v>
      </c>
      <c r="C19" s="15" t="s">
        <v>118</v>
      </c>
      <c r="D19" s="59" t="s">
        <v>201</v>
      </c>
      <c r="E19" s="15">
        <v>10</v>
      </c>
      <c r="F19" s="15">
        <v>578</v>
      </c>
      <c r="G19" s="60">
        <v>5.331314878892734</v>
      </c>
      <c r="H19" s="15">
        <v>2</v>
      </c>
      <c r="I19" s="15" t="s">
        <v>248</v>
      </c>
      <c r="J19" s="15" t="s">
        <v>248</v>
      </c>
      <c r="K19" s="15" t="s">
        <v>248</v>
      </c>
      <c r="M19" t="s">
        <v>346</v>
      </c>
      <c r="O19" t="s">
        <v>378</v>
      </c>
      <c r="P19" t="s">
        <v>368</v>
      </c>
      <c r="Q19" t="str">
        <f t="shared" si="2"/>
        <v>&lt;TD class="TLS"&gt;TLS</v>
      </c>
      <c r="R19" t="str">
        <f t="shared" si="3"/>
        <v>&lt;TD class="CF"&gt;CF</v>
      </c>
      <c r="S19" t="str">
        <f t="shared" si="4"/>
        <v>&lt;TD&gt;安藤　桃子</v>
      </c>
      <c r="T19" t="str">
        <f t="shared" si="5"/>
        <v>&lt;TD&gt;10</v>
      </c>
      <c r="U19" t="str">
        <f t="shared" si="6"/>
        <v>&lt;TD&gt;578</v>
      </c>
      <c r="V19" t="str">
        <f t="shared" si="7"/>
        <v>&lt;TD&gt;5.3313</v>
      </c>
      <c r="W19" t="str">
        <f t="shared" si="8"/>
        <v>&lt;TD&gt;2</v>
      </c>
      <c r="X19" t="str">
        <f t="shared" si="0"/>
        <v>&lt;TD&gt;　</v>
      </c>
      <c r="Y19" t="str">
        <f t="shared" si="0"/>
        <v>&lt;TD&gt;　</v>
      </c>
      <c r="Z19" t="str">
        <f t="shared" si="0"/>
        <v>&lt;TD&gt;　</v>
      </c>
      <c r="AA19" t="s">
        <v>379</v>
      </c>
    </row>
    <row r="20" spans="1:27" ht="13.5">
      <c r="A20" s="4">
        <v>11</v>
      </c>
      <c r="B20" s="4" t="s">
        <v>261</v>
      </c>
      <c r="C20" s="4" t="s">
        <v>132</v>
      </c>
      <c r="D20" s="53" t="s">
        <v>175</v>
      </c>
      <c r="E20" s="4">
        <v>8</v>
      </c>
      <c r="F20" s="4">
        <v>596</v>
      </c>
      <c r="G20" s="56">
        <v>5.342281879194631</v>
      </c>
      <c r="H20" s="4">
        <v>2</v>
      </c>
      <c r="I20" s="4">
        <v>2</v>
      </c>
      <c r="J20" s="4" t="s">
        <v>248</v>
      </c>
      <c r="K20" s="4" t="s">
        <v>248</v>
      </c>
      <c r="M20" t="s">
        <v>347</v>
      </c>
      <c r="O20" t="s">
        <v>378</v>
      </c>
      <c r="P20" t="s">
        <v>369</v>
      </c>
      <c r="Q20" t="str">
        <f t="shared" si="2"/>
        <v>&lt;TD class="EWI"&gt;EWI</v>
      </c>
      <c r="R20" t="str">
        <f t="shared" si="3"/>
        <v>&lt;TD class="WF"&gt;WF</v>
      </c>
      <c r="S20" t="str">
        <f t="shared" si="4"/>
        <v>&lt;TD&gt;音無　夕希</v>
      </c>
      <c r="T20" t="str">
        <f t="shared" si="5"/>
        <v>&lt;TD&gt;8</v>
      </c>
      <c r="U20" t="str">
        <f t="shared" si="6"/>
        <v>&lt;TD&gt;596</v>
      </c>
      <c r="V20" t="str">
        <f t="shared" si="7"/>
        <v>&lt;TD&gt;5.3423</v>
      </c>
      <c r="W20" t="str">
        <f t="shared" si="8"/>
        <v>&lt;TD&gt;2</v>
      </c>
      <c r="X20" t="str">
        <f aca="true" t="shared" si="9" ref="X20:X28">IF(I20="","&lt;TD&gt;　","&lt;TD&gt;"&amp;I20)</f>
        <v>&lt;TD&gt;2</v>
      </c>
      <c r="Y20" t="str">
        <f aca="true" t="shared" si="10" ref="Y20:Y28">IF(J20="","&lt;TD&gt;　","&lt;TD&gt;"&amp;J20)</f>
        <v>&lt;TD&gt;　</v>
      </c>
      <c r="Z20" t="str">
        <f aca="true" t="shared" si="11" ref="Z20:Z28">IF(K20="","&lt;TD&gt;　","&lt;TD&gt;"&amp;K20)</f>
        <v>&lt;TD&gt;　</v>
      </c>
      <c r="AA20" t="s">
        <v>379</v>
      </c>
    </row>
    <row r="21" spans="1:27" ht="13.5">
      <c r="A21" s="4">
        <v>11</v>
      </c>
      <c r="B21" s="4" t="s">
        <v>96</v>
      </c>
      <c r="C21" s="4" t="s">
        <v>118</v>
      </c>
      <c r="D21" s="53" t="s">
        <v>547</v>
      </c>
      <c r="E21" s="4">
        <v>10</v>
      </c>
      <c r="F21" s="4">
        <v>649</v>
      </c>
      <c r="G21" s="56">
        <v>5.464560862865947</v>
      </c>
      <c r="H21" s="4">
        <v>2</v>
      </c>
      <c r="I21" s="4" t="s">
        <v>248</v>
      </c>
      <c r="J21" s="4">
        <v>3</v>
      </c>
      <c r="K21" s="4" t="s">
        <v>248</v>
      </c>
      <c r="O21" t="s">
        <v>378</v>
      </c>
      <c r="P21" t="s">
        <v>370</v>
      </c>
      <c r="Q21" t="str">
        <f t="shared" si="2"/>
        <v>&lt;TD class="SCM"&gt;SCM</v>
      </c>
      <c r="R21" t="str">
        <f t="shared" si="3"/>
        <v>&lt;TD class="CF"&gt;CF</v>
      </c>
      <c r="S21" t="str">
        <f t="shared" si="4"/>
        <v>&lt;TD&gt;※波多野　葵</v>
      </c>
      <c r="T21" t="str">
        <f t="shared" si="5"/>
        <v>&lt;TD&gt;10</v>
      </c>
      <c r="U21" t="str">
        <f t="shared" si="6"/>
        <v>&lt;TD&gt;649</v>
      </c>
      <c r="V21" t="str">
        <f t="shared" si="7"/>
        <v>&lt;TD&gt;5.4646</v>
      </c>
      <c r="W21" t="str">
        <f t="shared" si="8"/>
        <v>&lt;TD&gt;2</v>
      </c>
      <c r="X21" t="str">
        <f t="shared" si="9"/>
        <v>&lt;TD&gt;　</v>
      </c>
      <c r="Y21" t="str">
        <f t="shared" si="10"/>
        <v>&lt;TD&gt;3</v>
      </c>
      <c r="Z21" t="str">
        <f t="shared" si="11"/>
        <v>&lt;TD&gt;　</v>
      </c>
      <c r="AA21" t="s">
        <v>379</v>
      </c>
    </row>
    <row r="22" spans="1:27" ht="13.5">
      <c r="A22" s="15">
        <v>17</v>
      </c>
      <c r="B22" s="15" t="s">
        <v>100</v>
      </c>
      <c r="C22" s="15" t="s">
        <v>114</v>
      </c>
      <c r="D22" s="59" t="s">
        <v>155</v>
      </c>
      <c r="E22" s="15">
        <v>9</v>
      </c>
      <c r="F22" s="15">
        <v>716</v>
      </c>
      <c r="G22" s="60">
        <v>5.743715083798882</v>
      </c>
      <c r="H22" s="15">
        <v>2</v>
      </c>
      <c r="I22" s="15" t="s">
        <v>248</v>
      </c>
      <c r="J22" s="15">
        <v>2</v>
      </c>
      <c r="K22" s="15" t="s">
        <v>248</v>
      </c>
      <c r="O22" t="s">
        <v>378</v>
      </c>
      <c r="P22" t="s">
        <v>371</v>
      </c>
      <c r="Q22" t="str">
        <f t="shared" si="2"/>
        <v>&lt;TD class="SSS"&gt;SSS</v>
      </c>
      <c r="R22" t="str">
        <f t="shared" si="3"/>
        <v>&lt;TD class="CM"&gt;CMF</v>
      </c>
      <c r="S22" t="str">
        <f t="shared" si="4"/>
        <v>&lt;TD&gt;御手洗　清子</v>
      </c>
      <c r="T22" t="str">
        <f t="shared" si="5"/>
        <v>&lt;TD&gt;9</v>
      </c>
      <c r="U22" t="str">
        <f t="shared" si="6"/>
        <v>&lt;TD&gt;716</v>
      </c>
      <c r="V22" t="str">
        <f t="shared" si="7"/>
        <v>&lt;TD&gt;5.7437</v>
      </c>
      <c r="W22" t="str">
        <f t="shared" si="8"/>
        <v>&lt;TD&gt;2</v>
      </c>
      <c r="X22" t="str">
        <f t="shared" si="9"/>
        <v>&lt;TD&gt;　</v>
      </c>
      <c r="Y22" t="str">
        <f t="shared" si="10"/>
        <v>&lt;TD&gt;2</v>
      </c>
      <c r="Z22" t="str">
        <f t="shared" si="11"/>
        <v>&lt;TD&gt;　</v>
      </c>
      <c r="AA22" t="s">
        <v>379</v>
      </c>
    </row>
    <row r="23" spans="1:27" ht="13.5">
      <c r="A23" s="15">
        <v>5</v>
      </c>
      <c r="B23" s="15" t="s">
        <v>96</v>
      </c>
      <c r="C23" s="15" t="s">
        <v>114</v>
      </c>
      <c r="D23" s="59" t="s">
        <v>54</v>
      </c>
      <c r="E23" s="15">
        <v>11</v>
      </c>
      <c r="F23" s="15">
        <v>735</v>
      </c>
      <c r="G23" s="60">
        <v>6.317687074829932</v>
      </c>
      <c r="H23" s="15">
        <v>2</v>
      </c>
      <c r="I23" s="15">
        <v>1</v>
      </c>
      <c r="J23" s="15" t="s">
        <v>248</v>
      </c>
      <c r="K23" s="15" t="s">
        <v>248</v>
      </c>
      <c r="O23" t="s">
        <v>378</v>
      </c>
      <c r="P23" t="s">
        <v>372</v>
      </c>
      <c r="Q23" t="str">
        <f t="shared" si="2"/>
        <v>&lt;TD class="SCM"&gt;SCM</v>
      </c>
      <c r="R23" t="str">
        <f t="shared" si="3"/>
        <v>&lt;TD class="CM"&gt;CMF</v>
      </c>
      <c r="S23" t="str">
        <f t="shared" si="4"/>
        <v>&lt;TD&gt;宗像　尚美</v>
      </c>
      <c r="T23" t="str">
        <f t="shared" si="5"/>
        <v>&lt;TD&gt;11</v>
      </c>
      <c r="U23" t="str">
        <f t="shared" si="6"/>
        <v>&lt;TD&gt;735</v>
      </c>
      <c r="V23" t="str">
        <f t="shared" si="7"/>
        <v>&lt;TD&gt;6.3177</v>
      </c>
      <c r="W23" t="str">
        <f t="shared" si="8"/>
        <v>&lt;TD&gt;2</v>
      </c>
      <c r="X23" t="str">
        <f t="shared" si="9"/>
        <v>&lt;TD&gt;1</v>
      </c>
      <c r="Y23" t="str">
        <f t="shared" si="10"/>
        <v>&lt;TD&gt;　</v>
      </c>
      <c r="Z23" t="str">
        <f t="shared" si="11"/>
        <v>&lt;TD&gt;　</v>
      </c>
      <c r="AA23" t="s">
        <v>379</v>
      </c>
    </row>
    <row r="24" spans="1:27" ht="13.5">
      <c r="A24" s="15">
        <v>11</v>
      </c>
      <c r="B24" s="15" t="s">
        <v>251</v>
      </c>
      <c r="C24" s="15" t="s">
        <v>117</v>
      </c>
      <c r="D24" s="59" t="s">
        <v>546</v>
      </c>
      <c r="E24" s="15">
        <v>11</v>
      </c>
      <c r="F24" s="15">
        <v>800</v>
      </c>
      <c r="G24" s="60">
        <v>6.18</v>
      </c>
      <c r="H24" s="15">
        <v>2</v>
      </c>
      <c r="I24" s="15">
        <v>1</v>
      </c>
      <c r="J24" s="15" t="s">
        <v>248</v>
      </c>
      <c r="K24" s="15">
        <v>1</v>
      </c>
      <c r="O24" t="s">
        <v>378</v>
      </c>
      <c r="P24" t="s">
        <v>373</v>
      </c>
      <c r="Q24" t="str">
        <f t="shared" si="2"/>
        <v>&lt;TD class="WBL"&gt;WBL</v>
      </c>
      <c r="R24" t="str">
        <f t="shared" si="3"/>
        <v>&lt;TD class="OM"&gt;OMF</v>
      </c>
      <c r="S24" t="str">
        <f t="shared" si="4"/>
        <v>&lt;TD&gt;★井上　涼子</v>
      </c>
      <c r="T24" t="str">
        <f t="shared" si="5"/>
        <v>&lt;TD&gt;11</v>
      </c>
      <c r="U24" t="str">
        <f t="shared" si="6"/>
        <v>&lt;TD&gt;800</v>
      </c>
      <c r="V24" t="str">
        <f t="shared" si="7"/>
        <v>&lt;TD&gt;6.1800</v>
      </c>
      <c r="W24" t="str">
        <f t="shared" si="8"/>
        <v>&lt;TD&gt;2</v>
      </c>
      <c r="X24" t="str">
        <f t="shared" si="9"/>
        <v>&lt;TD&gt;1</v>
      </c>
      <c r="Y24" t="str">
        <f t="shared" si="10"/>
        <v>&lt;TD&gt;　</v>
      </c>
      <c r="Z24" t="str">
        <f t="shared" si="11"/>
        <v>&lt;TD&gt;1</v>
      </c>
      <c r="AA24" t="s">
        <v>379</v>
      </c>
    </row>
    <row r="25" spans="1:27" ht="13.5">
      <c r="A25" s="15">
        <v>9</v>
      </c>
      <c r="B25" s="15" t="s">
        <v>262</v>
      </c>
      <c r="C25" s="15" t="s">
        <v>119</v>
      </c>
      <c r="D25" s="59" t="s">
        <v>175</v>
      </c>
      <c r="E25" s="15">
        <v>10</v>
      </c>
      <c r="F25" s="15">
        <v>808</v>
      </c>
      <c r="G25" s="60">
        <v>5.257425742574258</v>
      </c>
      <c r="H25" s="15">
        <v>2</v>
      </c>
      <c r="I25" s="15" t="s">
        <v>248</v>
      </c>
      <c r="J25" s="15" t="s">
        <v>248</v>
      </c>
      <c r="K25" s="15" t="s">
        <v>248</v>
      </c>
      <c r="O25" t="s">
        <v>378</v>
      </c>
      <c r="P25" t="s">
        <v>374</v>
      </c>
      <c r="Q25" t="str">
        <f t="shared" si="2"/>
        <v>&lt;TD class="TLS"&gt;TLS</v>
      </c>
      <c r="R25" t="str">
        <f t="shared" si="3"/>
        <v>&lt;TD class="ST"&gt;ST</v>
      </c>
      <c r="S25" t="str">
        <f t="shared" si="4"/>
        <v>&lt;TD&gt;音無　夕希</v>
      </c>
      <c r="T25" t="str">
        <f t="shared" si="5"/>
        <v>&lt;TD&gt;10</v>
      </c>
      <c r="U25" t="str">
        <f t="shared" si="6"/>
        <v>&lt;TD&gt;808</v>
      </c>
      <c r="V25" t="str">
        <f t="shared" si="7"/>
        <v>&lt;TD&gt;5.2574</v>
      </c>
      <c r="W25" t="str">
        <f t="shared" si="8"/>
        <v>&lt;TD&gt;2</v>
      </c>
      <c r="X25" t="str">
        <f t="shared" si="9"/>
        <v>&lt;TD&gt;　</v>
      </c>
      <c r="Y25" t="str">
        <f t="shared" si="10"/>
        <v>&lt;TD&gt;　</v>
      </c>
      <c r="Z25" t="str">
        <f t="shared" si="11"/>
        <v>&lt;TD&gt;　</v>
      </c>
      <c r="AA25" t="s">
        <v>379</v>
      </c>
    </row>
    <row r="26" spans="1:27" ht="13.5">
      <c r="A26" s="4">
        <v>13</v>
      </c>
      <c r="B26" s="4" t="s">
        <v>246</v>
      </c>
      <c r="C26" s="4" t="s">
        <v>117</v>
      </c>
      <c r="D26" s="53" t="s">
        <v>129</v>
      </c>
      <c r="E26" s="4">
        <v>11</v>
      </c>
      <c r="F26" s="4">
        <v>830</v>
      </c>
      <c r="G26" s="56">
        <v>6.046987951807229</v>
      </c>
      <c r="H26" s="4">
        <v>2</v>
      </c>
      <c r="I26" s="4" t="s">
        <v>248</v>
      </c>
      <c r="J26" s="4" t="s">
        <v>248</v>
      </c>
      <c r="K26" s="4" t="s">
        <v>248</v>
      </c>
      <c r="O26" t="s">
        <v>378</v>
      </c>
      <c r="P26" t="s">
        <v>375</v>
      </c>
      <c r="Q26" t="str">
        <f t="shared" si="2"/>
        <v>&lt;TD class="FCH"&gt;FCH</v>
      </c>
      <c r="R26" t="str">
        <f t="shared" si="3"/>
        <v>&lt;TD class="OM"&gt;OMF</v>
      </c>
      <c r="S26" t="str">
        <f t="shared" si="4"/>
        <v>&lt;TD&gt;氷堂　未来</v>
      </c>
      <c r="T26" t="str">
        <f t="shared" si="5"/>
        <v>&lt;TD&gt;11</v>
      </c>
      <c r="U26" t="str">
        <f t="shared" si="6"/>
        <v>&lt;TD&gt;830</v>
      </c>
      <c r="V26" t="str">
        <f t="shared" si="7"/>
        <v>&lt;TD&gt;6.0470</v>
      </c>
      <c r="W26" t="str">
        <f t="shared" si="8"/>
        <v>&lt;TD&gt;2</v>
      </c>
      <c r="X26" t="str">
        <f t="shared" si="9"/>
        <v>&lt;TD&gt;　</v>
      </c>
      <c r="Y26" t="str">
        <f t="shared" si="10"/>
        <v>&lt;TD&gt;　</v>
      </c>
      <c r="Z26" t="str">
        <f t="shared" si="11"/>
        <v>&lt;TD&gt;　</v>
      </c>
      <c r="AA26" t="s">
        <v>379</v>
      </c>
    </row>
    <row r="27" spans="1:27" ht="13.5">
      <c r="A27" s="15">
        <v>74</v>
      </c>
      <c r="B27" s="15" t="s">
        <v>263</v>
      </c>
      <c r="C27" s="15" t="s">
        <v>132</v>
      </c>
      <c r="D27" s="59" t="s">
        <v>181</v>
      </c>
      <c r="E27" s="15">
        <v>11</v>
      </c>
      <c r="F27" s="15">
        <v>833</v>
      </c>
      <c r="G27" s="60">
        <v>4.928571428571429</v>
      </c>
      <c r="H27" s="15">
        <v>2</v>
      </c>
      <c r="I27" s="15" t="s">
        <v>248</v>
      </c>
      <c r="J27" s="15" t="s">
        <v>248</v>
      </c>
      <c r="K27" s="15" t="s">
        <v>248</v>
      </c>
      <c r="O27" t="s">
        <v>378</v>
      </c>
      <c r="P27" t="s">
        <v>376</v>
      </c>
      <c r="Q27" t="str">
        <f t="shared" si="2"/>
        <v>&lt;TD class="SKU"&gt;SKU</v>
      </c>
      <c r="R27" t="str">
        <f t="shared" si="3"/>
        <v>&lt;TD class="WF"&gt;WF</v>
      </c>
      <c r="S27" t="str">
        <f t="shared" si="4"/>
        <v>&lt;TD&gt;鬼澤　日向</v>
      </c>
      <c r="T27" t="str">
        <f t="shared" si="5"/>
        <v>&lt;TD&gt;11</v>
      </c>
      <c r="U27" t="str">
        <f t="shared" si="6"/>
        <v>&lt;TD&gt;833</v>
      </c>
      <c r="V27" t="str">
        <f t="shared" si="7"/>
        <v>&lt;TD&gt;4.9286</v>
      </c>
      <c r="W27" t="str">
        <f t="shared" si="8"/>
        <v>&lt;TD&gt;2</v>
      </c>
      <c r="X27" t="str">
        <f t="shared" si="9"/>
        <v>&lt;TD&gt;　</v>
      </c>
      <c r="Y27" t="str">
        <f t="shared" si="10"/>
        <v>&lt;TD&gt;　</v>
      </c>
      <c r="Z27" t="str">
        <f t="shared" si="11"/>
        <v>&lt;TD&gt;　</v>
      </c>
      <c r="AA27" t="s">
        <v>379</v>
      </c>
    </row>
    <row r="28" spans="1:27" ht="13.5">
      <c r="A28" s="15">
        <v>10</v>
      </c>
      <c r="B28" s="15" t="s">
        <v>261</v>
      </c>
      <c r="C28" s="15" t="s">
        <v>117</v>
      </c>
      <c r="D28" s="59" t="s">
        <v>135</v>
      </c>
      <c r="E28" s="15">
        <v>13</v>
      </c>
      <c r="F28" s="15">
        <v>1142</v>
      </c>
      <c r="G28" s="60">
        <v>6.339754816112084</v>
      </c>
      <c r="H28" s="15">
        <v>2</v>
      </c>
      <c r="I28" s="15">
        <v>2</v>
      </c>
      <c r="J28" s="15" t="s">
        <v>248</v>
      </c>
      <c r="K28" s="15" t="s">
        <v>248</v>
      </c>
      <c r="O28" t="s">
        <v>378</v>
      </c>
      <c r="P28" t="s">
        <v>377</v>
      </c>
      <c r="Q28" t="str">
        <f t="shared" si="2"/>
        <v>&lt;TD class="EWI"&gt;EWI</v>
      </c>
      <c r="R28" t="str">
        <f t="shared" si="3"/>
        <v>&lt;TD class="OM"&gt;OMF</v>
      </c>
      <c r="S28" t="str">
        <f t="shared" si="4"/>
        <v>&lt;TD&gt;藤崎　詩織</v>
      </c>
      <c r="T28" t="str">
        <f t="shared" si="5"/>
        <v>&lt;TD&gt;13</v>
      </c>
      <c r="U28" t="str">
        <f t="shared" si="6"/>
        <v>&lt;TD&gt;1142</v>
      </c>
      <c r="V28" t="str">
        <f t="shared" si="7"/>
        <v>&lt;TD&gt;6.3398</v>
      </c>
      <c r="W28" t="str">
        <f t="shared" si="8"/>
        <v>&lt;TD&gt;2</v>
      </c>
      <c r="X28" t="str">
        <f t="shared" si="9"/>
        <v>&lt;TD&gt;2</v>
      </c>
      <c r="Y28" t="str">
        <f t="shared" si="10"/>
        <v>&lt;TD&gt;　</v>
      </c>
      <c r="Z28" t="str">
        <f t="shared" si="11"/>
        <v>&lt;TD&gt;　</v>
      </c>
      <c r="AA28" t="s">
        <v>379</v>
      </c>
    </row>
    <row r="29" spans="1:11" ht="13.5">
      <c r="A29" s="15">
        <v>18</v>
      </c>
      <c r="B29" s="15" t="s">
        <v>262</v>
      </c>
      <c r="C29" s="15" t="s">
        <v>117</v>
      </c>
      <c r="D29" s="59" t="s">
        <v>198</v>
      </c>
      <c r="E29" s="15">
        <v>3</v>
      </c>
      <c r="F29" s="15">
        <v>143</v>
      </c>
      <c r="G29" s="60">
        <v>6.881118881118881</v>
      </c>
      <c r="H29" s="15">
        <v>1</v>
      </c>
      <c r="I29" s="15">
        <v>1</v>
      </c>
      <c r="J29" s="15" t="s">
        <v>248</v>
      </c>
      <c r="K29" s="15" t="s">
        <v>248</v>
      </c>
    </row>
    <row r="30" spans="1:11" ht="13.5">
      <c r="A30" s="4">
        <v>8</v>
      </c>
      <c r="B30" s="4" t="s">
        <v>251</v>
      </c>
      <c r="C30" s="4" t="s">
        <v>118</v>
      </c>
      <c r="D30" s="53" t="s">
        <v>551</v>
      </c>
      <c r="E30" s="4">
        <v>6</v>
      </c>
      <c r="F30" s="4">
        <v>251</v>
      </c>
      <c r="G30" s="56">
        <v>5.601593625498008</v>
      </c>
      <c r="H30" s="4">
        <v>1</v>
      </c>
      <c r="I30" s="4" t="s">
        <v>248</v>
      </c>
      <c r="J30" s="4" t="s">
        <v>248</v>
      </c>
      <c r="K30" s="4" t="s">
        <v>248</v>
      </c>
    </row>
    <row r="31" spans="1:11" ht="13.5">
      <c r="A31" s="4">
        <v>17</v>
      </c>
      <c r="B31" s="4" t="s">
        <v>261</v>
      </c>
      <c r="C31" s="4" t="s">
        <v>117</v>
      </c>
      <c r="D31" s="53" t="s">
        <v>168</v>
      </c>
      <c r="E31" s="4">
        <v>5</v>
      </c>
      <c r="F31" s="4">
        <v>260</v>
      </c>
      <c r="G31" s="56">
        <v>6.175</v>
      </c>
      <c r="H31" s="4">
        <v>1</v>
      </c>
      <c r="I31" s="4" t="s">
        <v>248</v>
      </c>
      <c r="J31" s="4" t="s">
        <v>248</v>
      </c>
      <c r="K31" s="4" t="s">
        <v>248</v>
      </c>
    </row>
    <row r="32" spans="1:11" ht="13.5">
      <c r="A32" s="15">
        <v>18</v>
      </c>
      <c r="B32" s="15" t="s">
        <v>96</v>
      </c>
      <c r="C32" s="15" t="s">
        <v>119</v>
      </c>
      <c r="D32" s="59" t="s">
        <v>62</v>
      </c>
      <c r="E32" s="15">
        <v>7</v>
      </c>
      <c r="F32" s="15">
        <v>260</v>
      </c>
      <c r="G32" s="60">
        <v>5.369230769230769</v>
      </c>
      <c r="H32" s="15">
        <v>1</v>
      </c>
      <c r="I32" s="15" t="s">
        <v>248</v>
      </c>
      <c r="J32" s="15" t="s">
        <v>248</v>
      </c>
      <c r="K32" s="15" t="s">
        <v>248</v>
      </c>
    </row>
    <row r="33" spans="1:11" ht="13.5">
      <c r="A33" s="15">
        <v>22</v>
      </c>
      <c r="B33" s="15" t="s">
        <v>100</v>
      </c>
      <c r="C33" s="15" t="s">
        <v>114</v>
      </c>
      <c r="D33" s="59" t="s">
        <v>158</v>
      </c>
      <c r="E33" s="15">
        <v>4</v>
      </c>
      <c r="F33" s="15">
        <v>308</v>
      </c>
      <c r="G33" s="60">
        <v>6.292207792207792</v>
      </c>
      <c r="H33" s="15">
        <v>1</v>
      </c>
      <c r="I33" s="15" t="s">
        <v>248</v>
      </c>
      <c r="J33" s="15" t="s">
        <v>248</v>
      </c>
      <c r="K33" s="15" t="s">
        <v>248</v>
      </c>
    </row>
    <row r="34" spans="1:11" ht="13.5">
      <c r="A34" s="15">
        <v>14</v>
      </c>
      <c r="B34" s="15" t="s">
        <v>246</v>
      </c>
      <c r="C34" s="15" t="s">
        <v>132</v>
      </c>
      <c r="D34" s="59" t="s">
        <v>62</v>
      </c>
      <c r="E34" s="15">
        <v>11</v>
      </c>
      <c r="F34" s="15">
        <v>373</v>
      </c>
      <c r="G34" s="60">
        <v>5.506702412868632</v>
      </c>
      <c r="H34" s="15">
        <v>1</v>
      </c>
      <c r="I34" s="15" t="s">
        <v>248</v>
      </c>
      <c r="J34" s="15" t="s">
        <v>248</v>
      </c>
      <c r="K34" s="15" t="s">
        <v>248</v>
      </c>
    </row>
    <row r="35" spans="1:11" ht="13.5">
      <c r="A35" s="4">
        <v>16</v>
      </c>
      <c r="B35" s="4" t="s">
        <v>100</v>
      </c>
      <c r="C35" s="4" t="s">
        <v>132</v>
      </c>
      <c r="D35" s="53" t="s">
        <v>145</v>
      </c>
      <c r="E35" s="4">
        <v>9</v>
      </c>
      <c r="F35" s="4">
        <v>444</v>
      </c>
      <c r="G35" s="56">
        <v>5.503378378378378</v>
      </c>
      <c r="H35" s="4">
        <v>1</v>
      </c>
      <c r="I35" s="4">
        <v>1</v>
      </c>
      <c r="J35" s="4">
        <v>1</v>
      </c>
      <c r="K35" s="4" t="s">
        <v>248</v>
      </c>
    </row>
    <row r="36" spans="1:11" ht="13.5">
      <c r="A36" s="4">
        <v>22</v>
      </c>
      <c r="B36" s="4" t="s">
        <v>261</v>
      </c>
      <c r="C36" s="4" t="s">
        <v>114</v>
      </c>
      <c r="D36" s="53" t="s">
        <v>167</v>
      </c>
      <c r="E36" s="4">
        <v>9</v>
      </c>
      <c r="F36" s="4">
        <v>511</v>
      </c>
      <c r="G36" s="56">
        <v>6.289628180039139</v>
      </c>
      <c r="H36" s="4">
        <v>1</v>
      </c>
      <c r="I36" s="4" t="s">
        <v>248</v>
      </c>
      <c r="J36" s="4" t="s">
        <v>248</v>
      </c>
      <c r="K36" s="4" t="s">
        <v>248</v>
      </c>
    </row>
    <row r="37" spans="1:11" ht="13.5">
      <c r="A37" s="15">
        <v>13</v>
      </c>
      <c r="B37" s="15" t="s">
        <v>100</v>
      </c>
      <c r="C37" s="15" t="s">
        <v>114</v>
      </c>
      <c r="D37" s="59" t="s">
        <v>154</v>
      </c>
      <c r="E37" s="15">
        <v>9</v>
      </c>
      <c r="F37" s="15">
        <v>524</v>
      </c>
      <c r="G37" s="60">
        <v>5.856870229007634</v>
      </c>
      <c r="H37" s="15">
        <v>1</v>
      </c>
      <c r="I37" s="15" t="s">
        <v>248</v>
      </c>
      <c r="J37" s="15">
        <v>1</v>
      </c>
      <c r="K37" s="15" t="s">
        <v>248</v>
      </c>
    </row>
    <row r="38" spans="1:11" ht="13.5">
      <c r="A38" s="4">
        <v>16</v>
      </c>
      <c r="B38" s="4" t="s">
        <v>262</v>
      </c>
      <c r="C38" s="4" t="s">
        <v>117</v>
      </c>
      <c r="D38" s="53" t="s">
        <v>197</v>
      </c>
      <c r="E38" s="4">
        <v>8</v>
      </c>
      <c r="F38" s="4">
        <v>540</v>
      </c>
      <c r="G38" s="56">
        <v>6.282407407407407</v>
      </c>
      <c r="H38" s="4">
        <v>1</v>
      </c>
      <c r="I38" s="4" t="s">
        <v>248</v>
      </c>
      <c r="J38" s="4" t="s">
        <v>248</v>
      </c>
      <c r="K38" s="4" t="s">
        <v>248</v>
      </c>
    </row>
    <row r="39" spans="1:11" ht="13.5">
      <c r="A39" s="4">
        <v>19</v>
      </c>
      <c r="B39" s="4" t="s">
        <v>100</v>
      </c>
      <c r="C39" s="4" t="s">
        <v>117</v>
      </c>
      <c r="D39" s="53" t="s">
        <v>160</v>
      </c>
      <c r="E39" s="4">
        <v>8</v>
      </c>
      <c r="F39" s="4">
        <v>588</v>
      </c>
      <c r="G39" s="56">
        <v>5.76530612244898</v>
      </c>
      <c r="H39" s="4">
        <v>1</v>
      </c>
      <c r="I39" s="4" t="s">
        <v>248</v>
      </c>
      <c r="J39" s="4">
        <v>2</v>
      </c>
      <c r="K39" s="4" t="s">
        <v>248</v>
      </c>
    </row>
    <row r="40" spans="1:11" ht="13.5">
      <c r="A40" s="15">
        <v>16</v>
      </c>
      <c r="B40" s="15" t="s">
        <v>251</v>
      </c>
      <c r="C40" s="15" t="s">
        <v>114</v>
      </c>
      <c r="D40" s="59" t="s">
        <v>549</v>
      </c>
      <c r="E40" s="15">
        <v>9</v>
      </c>
      <c r="F40" s="15">
        <v>602</v>
      </c>
      <c r="G40" s="60">
        <v>6.244186046511628</v>
      </c>
      <c r="H40" s="15">
        <v>1</v>
      </c>
      <c r="I40" s="15" t="s">
        <v>248</v>
      </c>
      <c r="J40" s="15">
        <v>1</v>
      </c>
      <c r="K40" s="15" t="s">
        <v>248</v>
      </c>
    </row>
    <row r="41" spans="1:11" ht="13.5">
      <c r="A41" s="4">
        <v>20</v>
      </c>
      <c r="B41" s="4" t="s">
        <v>100</v>
      </c>
      <c r="C41" s="4" t="s">
        <v>117</v>
      </c>
      <c r="D41" s="53" t="s">
        <v>161</v>
      </c>
      <c r="E41" s="4">
        <v>11</v>
      </c>
      <c r="F41" s="4">
        <v>679</v>
      </c>
      <c r="G41" s="56">
        <v>5.835051546391752</v>
      </c>
      <c r="H41" s="4">
        <v>1</v>
      </c>
      <c r="I41" s="4">
        <v>2</v>
      </c>
      <c r="J41" s="4" t="s">
        <v>248</v>
      </c>
      <c r="K41" s="4" t="s">
        <v>248</v>
      </c>
    </row>
    <row r="42" spans="1:11" ht="13.5">
      <c r="A42" s="15">
        <v>6</v>
      </c>
      <c r="B42" s="15" t="s">
        <v>100</v>
      </c>
      <c r="C42" s="15" t="s">
        <v>114</v>
      </c>
      <c r="D42" s="59" t="s">
        <v>152</v>
      </c>
      <c r="E42" s="15">
        <v>10</v>
      </c>
      <c r="F42" s="15">
        <v>705</v>
      </c>
      <c r="G42" s="60">
        <v>6.245390070921986</v>
      </c>
      <c r="H42" s="15">
        <v>1</v>
      </c>
      <c r="I42" s="15" t="s">
        <v>248</v>
      </c>
      <c r="J42" s="15">
        <v>1</v>
      </c>
      <c r="K42" s="15" t="s">
        <v>248</v>
      </c>
    </row>
    <row r="43" spans="1:11" ht="13.5">
      <c r="A43" s="15">
        <v>10</v>
      </c>
      <c r="B43" s="15" t="s">
        <v>245</v>
      </c>
      <c r="C43" s="15" t="s">
        <v>119</v>
      </c>
      <c r="D43" s="59" t="s">
        <v>541</v>
      </c>
      <c r="E43" s="15">
        <v>11</v>
      </c>
      <c r="F43" s="15">
        <v>811</v>
      </c>
      <c r="G43" s="60">
        <v>5.472256473489519</v>
      </c>
      <c r="H43" s="15">
        <v>1</v>
      </c>
      <c r="I43" s="15">
        <v>1</v>
      </c>
      <c r="J43" s="15">
        <v>1</v>
      </c>
      <c r="K43" s="15" t="s">
        <v>248</v>
      </c>
    </row>
    <row r="44" spans="1:11" ht="13.5">
      <c r="A44" s="4">
        <v>8</v>
      </c>
      <c r="B44" s="4" t="s">
        <v>262</v>
      </c>
      <c r="C44" s="4" t="s">
        <v>178</v>
      </c>
      <c r="D44" s="53" t="s">
        <v>196</v>
      </c>
      <c r="E44" s="4">
        <v>13</v>
      </c>
      <c r="F44" s="4">
        <v>840</v>
      </c>
      <c r="G44" s="56">
        <v>5.193452380952381</v>
      </c>
      <c r="H44" s="4">
        <v>1</v>
      </c>
      <c r="I44" s="4" t="s">
        <v>248</v>
      </c>
      <c r="J44" s="4">
        <v>1</v>
      </c>
      <c r="K44" s="4" t="s">
        <v>248</v>
      </c>
    </row>
    <row r="45" spans="1:11" ht="13.5">
      <c r="A45" s="15">
        <v>21</v>
      </c>
      <c r="B45" s="15" t="s">
        <v>246</v>
      </c>
      <c r="C45" s="15" t="s">
        <v>117</v>
      </c>
      <c r="D45" s="59" t="s">
        <v>131</v>
      </c>
      <c r="E45" s="15">
        <v>13</v>
      </c>
      <c r="F45" s="15">
        <v>842</v>
      </c>
      <c r="G45" s="60">
        <v>5.522565320665083</v>
      </c>
      <c r="H45" s="15">
        <v>1</v>
      </c>
      <c r="I45" s="15" t="s">
        <v>248</v>
      </c>
      <c r="J45" s="15">
        <v>1</v>
      </c>
      <c r="K45" s="15" t="s">
        <v>248</v>
      </c>
    </row>
    <row r="46" spans="1:11" ht="13.5">
      <c r="A46" s="4">
        <v>7</v>
      </c>
      <c r="B46" s="4" t="s">
        <v>262</v>
      </c>
      <c r="C46" s="4" t="s">
        <v>114</v>
      </c>
      <c r="D46" s="53" t="s">
        <v>193</v>
      </c>
      <c r="E46" s="4">
        <v>12</v>
      </c>
      <c r="F46" s="4">
        <v>862</v>
      </c>
      <c r="G46" s="56">
        <v>6.3683294663573085</v>
      </c>
      <c r="H46" s="4">
        <v>1</v>
      </c>
      <c r="I46" s="4">
        <v>2</v>
      </c>
      <c r="J46" s="4" t="s">
        <v>248</v>
      </c>
      <c r="K46" s="4" t="s">
        <v>248</v>
      </c>
    </row>
    <row r="47" spans="1:11" ht="13.5">
      <c r="A47" s="15">
        <v>11</v>
      </c>
      <c r="B47" s="15" t="s">
        <v>262</v>
      </c>
      <c r="C47" s="15" t="s">
        <v>118</v>
      </c>
      <c r="D47" s="59" t="s">
        <v>199</v>
      </c>
      <c r="E47" s="15">
        <v>12</v>
      </c>
      <c r="F47" s="15">
        <v>864</v>
      </c>
      <c r="G47" s="60">
        <v>5.263310185185185</v>
      </c>
      <c r="H47" s="15">
        <v>1</v>
      </c>
      <c r="I47" s="15" t="s">
        <v>248</v>
      </c>
      <c r="J47" s="15">
        <v>1</v>
      </c>
      <c r="K47" s="15" t="s">
        <v>248</v>
      </c>
    </row>
    <row r="48" spans="1:11" ht="13.5">
      <c r="A48" s="4">
        <v>10</v>
      </c>
      <c r="B48" s="4" t="s">
        <v>96</v>
      </c>
      <c r="C48" s="4" t="s">
        <v>117</v>
      </c>
      <c r="D48" s="53" t="s">
        <v>545</v>
      </c>
      <c r="E48" s="4">
        <v>12</v>
      </c>
      <c r="F48" s="4">
        <v>879</v>
      </c>
      <c r="G48" s="56">
        <v>5.451080773606371</v>
      </c>
      <c r="H48" s="15">
        <v>1</v>
      </c>
      <c r="I48" s="15">
        <v>1</v>
      </c>
      <c r="J48" s="15" t="s">
        <v>248</v>
      </c>
      <c r="K48" s="15" t="s">
        <v>248</v>
      </c>
    </row>
    <row r="49" spans="1:11" ht="13.5">
      <c r="A49" s="4">
        <v>12</v>
      </c>
      <c r="B49" s="4" t="s">
        <v>262</v>
      </c>
      <c r="C49" s="4" t="s">
        <v>178</v>
      </c>
      <c r="D49" s="53" t="s">
        <v>195</v>
      </c>
      <c r="E49" s="4">
        <v>12</v>
      </c>
      <c r="F49" s="4">
        <v>925</v>
      </c>
      <c r="G49" s="56">
        <v>5.121081081081081</v>
      </c>
      <c r="H49" s="4">
        <v>1</v>
      </c>
      <c r="I49" s="4" t="s">
        <v>248</v>
      </c>
      <c r="J49" s="4">
        <v>1</v>
      </c>
      <c r="K49" s="4" t="s">
        <v>248</v>
      </c>
    </row>
    <row r="50" spans="1:11" ht="13.5">
      <c r="A50" s="15">
        <v>9</v>
      </c>
      <c r="B50" s="15" t="s">
        <v>246</v>
      </c>
      <c r="C50" s="15" t="s">
        <v>118</v>
      </c>
      <c r="D50" s="59" t="s">
        <v>136</v>
      </c>
      <c r="E50" s="15">
        <v>13</v>
      </c>
      <c r="F50" s="15">
        <v>928</v>
      </c>
      <c r="G50" s="60">
        <v>5.357758620689655</v>
      </c>
      <c r="H50" s="15">
        <v>1</v>
      </c>
      <c r="I50" s="15">
        <v>1</v>
      </c>
      <c r="J50" s="15">
        <v>1</v>
      </c>
      <c r="K50" s="15" t="s">
        <v>248</v>
      </c>
    </row>
    <row r="51" spans="1:11" ht="13.5">
      <c r="A51" s="4">
        <v>86</v>
      </c>
      <c r="B51" s="4" t="s">
        <v>263</v>
      </c>
      <c r="C51" s="4" t="s">
        <v>112</v>
      </c>
      <c r="D51" s="53" t="s">
        <v>57</v>
      </c>
      <c r="E51" s="4">
        <v>12</v>
      </c>
      <c r="F51" s="4">
        <v>932</v>
      </c>
      <c r="G51" s="56">
        <v>5.707081545064377</v>
      </c>
      <c r="H51" s="4">
        <v>1</v>
      </c>
      <c r="I51" s="4" t="s">
        <v>248</v>
      </c>
      <c r="J51" s="4" t="s">
        <v>248</v>
      </c>
      <c r="K51" s="4" t="s">
        <v>248</v>
      </c>
    </row>
    <row r="52" spans="1:11" ht="13.5">
      <c r="A52" s="15">
        <v>37</v>
      </c>
      <c r="B52" s="15" t="s">
        <v>263</v>
      </c>
      <c r="C52" s="15" t="s">
        <v>132</v>
      </c>
      <c r="D52" s="59" t="s">
        <v>180</v>
      </c>
      <c r="E52" s="15">
        <v>13</v>
      </c>
      <c r="F52" s="15">
        <v>940</v>
      </c>
      <c r="G52" s="60">
        <v>4.80531914893617</v>
      </c>
      <c r="H52" s="15">
        <v>1</v>
      </c>
      <c r="I52" s="15" t="s">
        <v>248</v>
      </c>
      <c r="J52" s="15" t="s">
        <v>248</v>
      </c>
      <c r="K52" s="15" t="s">
        <v>248</v>
      </c>
    </row>
    <row r="53" spans="1:11" ht="13.5">
      <c r="A53" s="4">
        <v>55</v>
      </c>
      <c r="B53" s="4" t="s">
        <v>263</v>
      </c>
      <c r="C53" s="4" t="s">
        <v>114</v>
      </c>
      <c r="D53" s="53" t="s">
        <v>128</v>
      </c>
      <c r="E53" s="4">
        <v>12</v>
      </c>
      <c r="F53" s="4">
        <v>943</v>
      </c>
      <c r="G53" s="56">
        <v>5.487261146496815</v>
      </c>
      <c r="H53" s="4">
        <v>1</v>
      </c>
      <c r="I53" s="4" t="s">
        <v>248</v>
      </c>
      <c r="J53" s="4" t="s">
        <v>248</v>
      </c>
      <c r="K53" s="4" t="s">
        <v>248</v>
      </c>
    </row>
    <row r="54" spans="1:11" ht="13.5">
      <c r="A54" s="4">
        <v>7</v>
      </c>
      <c r="B54" s="4" t="s">
        <v>263</v>
      </c>
      <c r="C54" s="4" t="s">
        <v>117</v>
      </c>
      <c r="D54" s="53" t="s">
        <v>61</v>
      </c>
      <c r="E54" s="4">
        <v>13</v>
      </c>
      <c r="F54" s="4">
        <v>1049</v>
      </c>
      <c r="G54" s="56">
        <v>5.694444444444445</v>
      </c>
      <c r="H54" s="4">
        <v>1</v>
      </c>
      <c r="I54" s="4" t="s">
        <v>248</v>
      </c>
      <c r="J54" s="4">
        <v>1</v>
      </c>
      <c r="K54" s="4" t="s">
        <v>248</v>
      </c>
    </row>
    <row r="55" spans="1:11" ht="13.5">
      <c r="A55" s="15">
        <v>13</v>
      </c>
      <c r="B55" s="15" t="s">
        <v>261</v>
      </c>
      <c r="C55" s="15" t="s">
        <v>112</v>
      </c>
      <c r="D55" s="59" t="s">
        <v>130</v>
      </c>
      <c r="E55" s="15">
        <v>13</v>
      </c>
      <c r="F55" s="15">
        <v>1170</v>
      </c>
      <c r="G55" s="60">
        <v>5.884615384615385</v>
      </c>
      <c r="H55" s="15">
        <v>1</v>
      </c>
      <c r="I55" s="15" t="s">
        <v>248</v>
      </c>
      <c r="J55" s="15">
        <v>1</v>
      </c>
      <c r="K55" s="15" t="s">
        <v>248</v>
      </c>
    </row>
    <row r="56" spans="1:11" ht="13.5">
      <c r="A56" s="4"/>
      <c r="B56" s="4"/>
      <c r="C56" s="4"/>
      <c r="D56" s="53"/>
      <c r="E56" s="4"/>
      <c r="F56" s="4"/>
      <c r="G56" s="56"/>
      <c r="H56" s="4"/>
      <c r="I56" s="4"/>
      <c r="J56" s="4"/>
      <c r="K56" s="4"/>
    </row>
    <row r="57" spans="1:11" ht="13.5">
      <c r="A57" s="15"/>
      <c r="B57" s="15"/>
      <c r="C57" s="15"/>
      <c r="D57" s="59"/>
      <c r="E57" s="15"/>
      <c r="F57" s="15"/>
      <c r="G57" s="60"/>
      <c r="H57" s="15"/>
      <c r="I57" s="15"/>
      <c r="J57" s="15"/>
      <c r="K57" s="15"/>
    </row>
    <row r="58" spans="1:11" ht="13.5">
      <c r="A58" s="15"/>
      <c r="B58" s="15"/>
      <c r="C58" s="15"/>
      <c r="D58" s="59"/>
      <c r="E58" s="15"/>
      <c r="F58" s="15"/>
      <c r="G58" s="60"/>
      <c r="H58" s="15"/>
      <c r="I58" s="15"/>
      <c r="J58" s="15"/>
      <c r="K58" s="15"/>
    </row>
    <row r="59" spans="1:11" ht="13.5">
      <c r="A59" s="15"/>
      <c r="B59" s="15"/>
      <c r="C59" s="15"/>
      <c r="D59" s="59"/>
      <c r="E59" s="15"/>
      <c r="F59" s="15"/>
      <c r="G59" s="60"/>
      <c r="H59" s="15"/>
      <c r="I59" s="15"/>
      <c r="J59" s="15"/>
      <c r="K59" s="15"/>
    </row>
    <row r="60" spans="1:11" ht="13.5">
      <c r="A60" s="4"/>
      <c r="B60" s="4"/>
      <c r="C60" s="4"/>
      <c r="D60" s="53"/>
      <c r="E60" s="4"/>
      <c r="F60" s="4"/>
      <c r="G60" s="56"/>
      <c r="H60" s="4"/>
      <c r="I60" s="4"/>
      <c r="J60" s="4"/>
      <c r="K60" s="4"/>
    </row>
    <row r="61" spans="1:11" ht="13.5">
      <c r="A61" s="4"/>
      <c r="B61" s="4"/>
      <c r="C61" s="4"/>
      <c r="D61" s="53"/>
      <c r="E61" s="4"/>
      <c r="F61" s="4"/>
      <c r="G61" s="56"/>
      <c r="H61" s="4"/>
      <c r="I61" s="4"/>
      <c r="J61" s="4"/>
      <c r="K61" s="4"/>
    </row>
    <row r="62" spans="1:11" ht="13.5">
      <c r="A62" s="15"/>
      <c r="B62" s="15"/>
      <c r="C62" s="15"/>
      <c r="D62" s="59"/>
      <c r="E62" s="15"/>
      <c r="F62" s="15"/>
      <c r="G62" s="60"/>
      <c r="H62" s="4"/>
      <c r="I62" s="4"/>
      <c r="J62" s="4"/>
      <c r="K62" s="4"/>
    </row>
    <row r="63" spans="1:11" ht="13.5">
      <c r="A63" s="15"/>
      <c r="B63" s="15"/>
      <c r="C63" s="15"/>
      <c r="D63" s="59"/>
      <c r="E63" s="15"/>
      <c r="F63" s="15"/>
      <c r="G63" s="60"/>
      <c r="H63" s="15"/>
      <c r="I63" s="15"/>
      <c r="J63" s="15"/>
      <c r="K63" s="15"/>
    </row>
  </sheetData>
  <dataValidations count="1">
    <dataValidation type="list" allowBlank="1" showInputMessage="1" showErrorMessage="1" sqref="A1">
      <formula1>$M$4:$M$20</formula1>
    </dataValidation>
  </dataValidations>
  <printOptions/>
  <pageMargins left="0.75" right="0.75" top="1" bottom="1" header="0.512" footer="0.512"/>
  <pageSetup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M52"/>
  <sheetViews>
    <sheetView workbookViewId="0" topLeftCell="A1">
      <selection activeCell="N26" sqref="N26"/>
    </sheetView>
  </sheetViews>
  <sheetFormatPr defaultColWidth="9.00390625" defaultRowHeight="13.5"/>
  <cols>
    <col min="3" max="3" width="15.25390625" style="0" bestFit="1" customWidth="1"/>
    <col min="4" max="5" width="6.50390625" style="0" bestFit="1" customWidth="1"/>
    <col min="6" max="6" width="6.50390625" style="0" customWidth="1"/>
    <col min="7" max="11" width="6.50390625" style="0" bestFit="1" customWidth="1"/>
  </cols>
  <sheetData>
    <row r="1" ht="13.5">
      <c r="A1">
        <v>14</v>
      </c>
    </row>
    <row r="2" spans="4:11" ht="13.5">
      <c r="D2" s="65" t="s">
        <v>97</v>
      </c>
      <c r="E2" s="65" t="s">
        <v>230</v>
      </c>
      <c r="F2" s="65" t="s">
        <v>232</v>
      </c>
      <c r="G2" s="65" t="s">
        <v>229</v>
      </c>
      <c r="H2" s="65" t="s">
        <v>234</v>
      </c>
      <c r="I2" s="65" t="s">
        <v>228</v>
      </c>
      <c r="J2" s="65" t="s">
        <v>231</v>
      </c>
      <c r="K2" s="65" t="s">
        <v>233</v>
      </c>
    </row>
    <row r="3" spans="3:11" ht="13.5">
      <c r="C3" s="13" t="s">
        <v>67</v>
      </c>
      <c r="D3" s="4">
        <f>'SCM-T'!E7</f>
        <v>17</v>
      </c>
      <c r="E3" s="4">
        <f>'SSS-T'!E7</f>
        <v>20</v>
      </c>
      <c r="F3" s="4">
        <f>'EWI-T'!E7</f>
        <v>17</v>
      </c>
      <c r="G3" s="4">
        <f>'HAN-T'!E7</f>
        <v>12</v>
      </c>
      <c r="H3" s="4">
        <f>'TLS-T'!E7</f>
        <v>10</v>
      </c>
      <c r="I3" s="4">
        <f>'FCH-T'!E7</f>
        <v>9</v>
      </c>
      <c r="J3" s="4">
        <f>'WBL-T'!E7</f>
        <v>11</v>
      </c>
      <c r="K3" s="4">
        <f>'SKU-T'!E7</f>
        <v>8</v>
      </c>
    </row>
    <row r="4" spans="3:11" ht="13.5">
      <c r="C4" s="13" t="s">
        <v>68</v>
      </c>
      <c r="D4" s="4">
        <f>'SCM-T'!E8</f>
        <v>5</v>
      </c>
      <c r="E4" s="4">
        <f>'SSS-T'!E8</f>
        <v>11</v>
      </c>
      <c r="F4" s="4">
        <f>'EWI-T'!E8</f>
        <v>14</v>
      </c>
      <c r="G4" s="4">
        <f>'HAN-T'!E8</f>
        <v>8</v>
      </c>
      <c r="H4" s="4">
        <f>'TLS-T'!E8</f>
        <v>14</v>
      </c>
      <c r="I4" s="4">
        <f>'FCH-T'!E8</f>
        <v>11</v>
      </c>
      <c r="J4" s="4">
        <f>'WBL-T'!E8</f>
        <v>20</v>
      </c>
      <c r="K4" s="4">
        <f>'SKU-T'!E8</f>
        <v>21</v>
      </c>
    </row>
    <row r="6" ht="13.5">
      <c r="B6" s="9" t="s">
        <v>74</v>
      </c>
    </row>
    <row r="7" spans="3:13" ht="13.5">
      <c r="C7" s="7" t="s">
        <v>77</v>
      </c>
      <c r="D7" s="63">
        <f>'SCM-T'!E11</f>
        <v>9.785714285714286</v>
      </c>
      <c r="E7" s="63">
        <f>'SSS-T'!E11</f>
        <v>11.214285714285714</v>
      </c>
      <c r="F7" s="63">
        <f>'EWI-T'!E11</f>
        <v>11.571428571428571</v>
      </c>
      <c r="G7" s="63">
        <f>'HAN-T'!E11</f>
        <v>10.142857142857142</v>
      </c>
      <c r="H7" s="63">
        <f>'TLS-T'!E11</f>
        <v>8.571428571428571</v>
      </c>
      <c r="I7" s="63">
        <f>'FCH-T'!E11</f>
        <v>10.142857142857142</v>
      </c>
      <c r="J7" s="63">
        <f>'WBL-T'!E11</f>
        <v>10.5</v>
      </c>
      <c r="K7" s="63">
        <f>'SKU-T'!E11</f>
        <v>7.428571428571429</v>
      </c>
      <c r="M7" s="67"/>
    </row>
    <row r="8" spans="3:11" ht="13.5">
      <c r="C8" s="7" t="s">
        <v>78</v>
      </c>
      <c r="D8" s="63">
        <f>'SCM-T'!E12</f>
        <v>4.642857142857143</v>
      </c>
      <c r="E8" s="63">
        <f>'SSS-T'!E12</f>
        <v>5.214285714285714</v>
      </c>
      <c r="F8" s="63">
        <f>'EWI-T'!E12</f>
        <v>5.5</v>
      </c>
      <c r="G8" s="63">
        <f>'HAN-T'!E12</f>
        <v>4.214285714285714</v>
      </c>
      <c r="H8" s="63">
        <f>'TLS-T'!E12</f>
        <v>3</v>
      </c>
      <c r="I8" s="63">
        <f>'FCH-T'!E12</f>
        <v>3.5</v>
      </c>
      <c r="J8" s="63">
        <f>'WBL-T'!E12</f>
        <v>3.642857142857143</v>
      </c>
      <c r="K8" s="63">
        <f>'SKU-T'!E12</f>
        <v>3.0714285714285716</v>
      </c>
    </row>
    <row r="9" spans="3:11" ht="13.5">
      <c r="C9" s="7" t="s">
        <v>454</v>
      </c>
      <c r="D9" s="66">
        <f aca="true" t="shared" si="0" ref="D9:K10">D$3/$A$1/D7</f>
        <v>0.1240875912408759</v>
      </c>
      <c r="E9" s="66">
        <f aca="true" t="shared" si="1" ref="E9:H10">E$3/$A$1/E7</f>
        <v>0.12738853503184713</v>
      </c>
      <c r="F9" s="66">
        <f t="shared" si="1"/>
        <v>0.10493827160493827</v>
      </c>
      <c r="G9" s="66">
        <f t="shared" si="1"/>
        <v>0.08450704225352113</v>
      </c>
      <c r="H9" s="66">
        <f t="shared" si="1"/>
        <v>0.08333333333333334</v>
      </c>
      <c r="I9" s="66">
        <f t="shared" si="0"/>
        <v>0.06338028169014086</v>
      </c>
      <c r="J9" s="66">
        <f t="shared" si="0"/>
        <v>0.07482993197278912</v>
      </c>
      <c r="K9" s="66">
        <f t="shared" si="0"/>
        <v>0.07692307692307691</v>
      </c>
    </row>
    <row r="10" spans="3:11" ht="13.5">
      <c r="C10" s="7" t="s">
        <v>455</v>
      </c>
      <c r="D10" s="66">
        <f t="shared" si="0"/>
        <v>0.2615384615384615</v>
      </c>
      <c r="E10" s="66">
        <f t="shared" si="1"/>
        <v>0.273972602739726</v>
      </c>
      <c r="F10" s="66">
        <f t="shared" si="1"/>
        <v>0.22077922077922077</v>
      </c>
      <c r="G10" s="66">
        <f t="shared" si="1"/>
        <v>0.20338983050847456</v>
      </c>
      <c r="H10" s="66">
        <f t="shared" si="1"/>
        <v>0.2380952380952381</v>
      </c>
      <c r="I10" s="66">
        <f t="shared" si="0"/>
        <v>0.1836734693877551</v>
      </c>
      <c r="J10" s="66">
        <f t="shared" si="0"/>
        <v>0.21568627450980393</v>
      </c>
      <c r="K10" s="66">
        <f t="shared" si="0"/>
        <v>0.18604651162790695</v>
      </c>
    </row>
    <row r="11" spans="3:11" ht="13.5">
      <c r="C11" s="7" t="s">
        <v>79</v>
      </c>
      <c r="D11" s="63">
        <f>'SCM-T'!E13</f>
        <v>0</v>
      </c>
      <c r="E11" s="63">
        <f>'SSS-T'!E13</f>
        <v>0</v>
      </c>
      <c r="F11" s="63">
        <f>'EWI-T'!E13</f>
        <v>0</v>
      </c>
      <c r="G11" s="63">
        <f>'HAN-T'!E13</f>
        <v>0</v>
      </c>
      <c r="H11" s="63">
        <f>'TLS-T'!E13</f>
        <v>0</v>
      </c>
      <c r="I11" s="63">
        <f>'FCH-T'!E13</f>
        <v>0</v>
      </c>
      <c r="J11" s="63">
        <f>'WBL-T'!E13</f>
        <v>0.07142857142857142</v>
      </c>
      <c r="K11" s="63">
        <f>'SKU-T'!E13</f>
        <v>0</v>
      </c>
    </row>
    <row r="12" spans="3:11" ht="13.5">
      <c r="C12" s="7" t="s">
        <v>80</v>
      </c>
      <c r="D12" s="63">
        <f>'SCM-T'!E14</f>
        <v>10.5</v>
      </c>
      <c r="E12" s="63">
        <f>'SSS-T'!E14</f>
        <v>9.142857142857142</v>
      </c>
      <c r="F12" s="63">
        <f>'EWI-T'!E14</f>
        <v>9.571428571428571</v>
      </c>
      <c r="G12" s="63">
        <f>'HAN-T'!E14</f>
        <v>8.928571428571429</v>
      </c>
      <c r="H12" s="63">
        <f>'TLS-T'!E14</f>
        <v>10.928571428571429</v>
      </c>
      <c r="I12" s="63">
        <f>'FCH-T'!E14</f>
        <v>8.285714285714286</v>
      </c>
      <c r="J12" s="63">
        <f>'WBL-T'!E14</f>
        <v>10.5</v>
      </c>
      <c r="K12" s="63">
        <f>'SKU-T'!E14</f>
        <v>9.285714285714286</v>
      </c>
    </row>
    <row r="13" spans="3:11" ht="13.5">
      <c r="C13" s="7" t="s">
        <v>81</v>
      </c>
      <c r="D13" s="63">
        <f>'SCM-T'!E15</f>
        <v>1.2142857142857142</v>
      </c>
      <c r="E13" s="63">
        <f>'SSS-T'!E15</f>
        <v>1.5714285714285714</v>
      </c>
      <c r="F13" s="63">
        <f>'EWI-T'!E15</f>
        <v>2.0714285714285716</v>
      </c>
      <c r="G13" s="63">
        <f>'HAN-T'!E15</f>
        <v>0.7857142857142857</v>
      </c>
      <c r="H13" s="63">
        <f>'TLS-T'!E15</f>
        <v>1.2857142857142858</v>
      </c>
      <c r="I13" s="63">
        <f>'FCH-T'!E15</f>
        <v>1</v>
      </c>
      <c r="J13" s="63">
        <f>'WBL-T'!E15</f>
        <v>1.3571428571428572</v>
      </c>
      <c r="K13" s="63">
        <f>'SKU-T'!E15</f>
        <v>1</v>
      </c>
    </row>
    <row r="14" spans="3:11" ht="13.5">
      <c r="C14" s="7" t="s">
        <v>82</v>
      </c>
      <c r="D14" s="64">
        <f>'SCM-T'!E16</f>
        <v>316.85714285714283</v>
      </c>
      <c r="E14" s="64">
        <f>'SSS-T'!E16</f>
        <v>321.07142857142856</v>
      </c>
      <c r="F14" s="64">
        <f>'EWI-T'!E16</f>
        <v>331.7857142857143</v>
      </c>
      <c r="G14" s="64">
        <f>'HAN-T'!E16</f>
        <v>337.42857142857144</v>
      </c>
      <c r="H14" s="64">
        <f>'TLS-T'!E16</f>
        <v>315.7857142857143</v>
      </c>
      <c r="I14" s="64">
        <f>'FCH-T'!E16</f>
        <v>334.5</v>
      </c>
      <c r="J14" s="64">
        <f>'WBL-T'!E16</f>
        <v>321.5</v>
      </c>
      <c r="K14" s="64">
        <f>'SKU-T'!E16</f>
        <v>303.42857142857144</v>
      </c>
    </row>
    <row r="15" spans="3:11" ht="13.5">
      <c r="C15" s="7" t="s">
        <v>83</v>
      </c>
      <c r="D15" s="64">
        <f>'SCM-T'!E17</f>
        <v>187.85714285714286</v>
      </c>
      <c r="E15" s="64">
        <f>'SSS-T'!E17</f>
        <v>184.14285714285714</v>
      </c>
      <c r="F15" s="64">
        <f>'EWI-T'!E17</f>
        <v>197.57142857142858</v>
      </c>
      <c r="G15" s="64">
        <f>'HAN-T'!E17</f>
        <v>200.5</v>
      </c>
      <c r="H15" s="64">
        <f>'TLS-T'!E17</f>
        <v>187.78571428571428</v>
      </c>
      <c r="I15" s="64">
        <f>'FCH-T'!E17</f>
        <v>199.92857142857142</v>
      </c>
      <c r="J15" s="64">
        <f>'WBL-T'!E17</f>
        <v>187</v>
      </c>
      <c r="K15" s="64">
        <f>'SKU-T'!E17</f>
        <v>172.85714285714286</v>
      </c>
    </row>
    <row r="16" spans="3:11" ht="13.5">
      <c r="C16" s="7" t="s">
        <v>84</v>
      </c>
      <c r="D16" s="64">
        <f>'SCM-T'!E18</f>
        <v>21.785714285714285</v>
      </c>
      <c r="E16" s="64">
        <f>'SSS-T'!E18</f>
        <v>26.785714285714285</v>
      </c>
      <c r="F16" s="64">
        <f>'EWI-T'!E18</f>
        <v>24.214285714285715</v>
      </c>
      <c r="G16" s="64">
        <f>'HAN-T'!E18</f>
        <v>21.357142857142858</v>
      </c>
      <c r="H16" s="64">
        <f>'TLS-T'!E18</f>
        <v>20.714285714285715</v>
      </c>
      <c r="I16" s="64">
        <f>'FCH-T'!E18</f>
        <v>26.357142857142858</v>
      </c>
      <c r="J16" s="64">
        <f>'WBL-T'!E18</f>
        <v>26.642857142857142</v>
      </c>
      <c r="K16" s="64">
        <f>'SKU-T'!E18</f>
        <v>23.857142857142858</v>
      </c>
    </row>
    <row r="17" spans="3:11" ht="13.5">
      <c r="C17" s="7" t="s">
        <v>85</v>
      </c>
      <c r="D17" s="64">
        <f>'SCM-T'!E19</f>
        <v>180.35714285714286</v>
      </c>
      <c r="E17" s="64">
        <f>'SSS-T'!E19</f>
        <v>177.35714285714286</v>
      </c>
      <c r="F17" s="64">
        <f>'EWI-T'!E19</f>
        <v>190.42857142857142</v>
      </c>
      <c r="G17" s="64">
        <f>'HAN-T'!E19</f>
        <v>194.71428571428572</v>
      </c>
      <c r="H17" s="64">
        <f>'TLS-T'!E19</f>
        <v>181.07142857142858</v>
      </c>
      <c r="I17" s="64">
        <f>'FCH-T'!E19</f>
        <v>193.71428571428572</v>
      </c>
      <c r="J17" s="64">
        <f>'WBL-T'!E19</f>
        <v>179.42857142857142</v>
      </c>
      <c r="K17" s="64">
        <f>'SKU-T'!E19</f>
        <v>165.57142857142858</v>
      </c>
    </row>
    <row r="18" spans="3:11" ht="13.5">
      <c r="C18" s="7" t="s">
        <v>86</v>
      </c>
      <c r="D18" s="64">
        <f>'SCM-T'!E20</f>
        <v>40.857142857142854</v>
      </c>
      <c r="E18" s="64">
        <f>'SSS-T'!E20</f>
        <v>44.214285714285715</v>
      </c>
      <c r="F18" s="64">
        <f>'EWI-T'!E20</f>
        <v>39.214285714285715</v>
      </c>
      <c r="G18" s="64">
        <f>'HAN-T'!E20</f>
        <v>40.92857142857143</v>
      </c>
      <c r="H18" s="64">
        <f>'TLS-T'!E20</f>
        <v>35.142857142857146</v>
      </c>
      <c r="I18" s="64">
        <f>'FCH-T'!E20</f>
        <v>38.5</v>
      </c>
      <c r="J18" s="64">
        <f>'WBL-T'!E20</f>
        <v>39.57142857142857</v>
      </c>
      <c r="K18" s="64">
        <f>'SKU-T'!E20</f>
        <v>36</v>
      </c>
    </row>
    <row r="19" spans="3:11" ht="13.5">
      <c r="C19" s="7" t="s">
        <v>87</v>
      </c>
      <c r="D19" s="64">
        <f>'SCM-T'!E21</f>
        <v>154.5</v>
      </c>
      <c r="E19" s="64">
        <f>'SSS-T'!E21</f>
        <v>155</v>
      </c>
      <c r="F19" s="64">
        <f>'EWI-T'!E21</f>
        <v>160.85714285714286</v>
      </c>
      <c r="G19" s="64">
        <f>'HAN-T'!E21</f>
        <v>164.85714285714286</v>
      </c>
      <c r="H19" s="64">
        <f>'TLS-T'!E21</f>
        <v>157.92857142857142</v>
      </c>
      <c r="I19" s="64">
        <f>'FCH-T'!E21</f>
        <v>161.57142857142858</v>
      </c>
      <c r="J19" s="64">
        <f>'WBL-T'!E21</f>
        <v>151.78571428571428</v>
      </c>
      <c r="K19" s="64">
        <f>'SKU-T'!E21</f>
        <v>138.78571428571428</v>
      </c>
    </row>
    <row r="20" spans="3:11" ht="13.5">
      <c r="C20" s="7" t="s">
        <v>88</v>
      </c>
      <c r="D20" s="64">
        <f>'SCM-T'!E22</f>
        <v>718.3571428571429</v>
      </c>
      <c r="E20" s="64">
        <f>'SSS-T'!E22</f>
        <v>704.9285714285714</v>
      </c>
      <c r="F20" s="64">
        <f>'EWI-T'!E22</f>
        <v>757.4285714285714</v>
      </c>
      <c r="G20" s="64">
        <f>'HAN-T'!E22</f>
        <v>754.2857142857143</v>
      </c>
      <c r="H20" s="64">
        <f>'TLS-T'!E22</f>
        <v>752.2857142857143</v>
      </c>
      <c r="I20" s="64">
        <f>'FCH-T'!E22</f>
        <v>690.4285714285714</v>
      </c>
      <c r="J20" s="64">
        <f>'WBL-T'!E22</f>
        <v>768.5</v>
      </c>
      <c r="K20" s="64">
        <f>'SKU-T'!E22</f>
        <v>609.3571428571429</v>
      </c>
    </row>
    <row r="21" spans="3:11" ht="13.5">
      <c r="C21" s="7" t="s">
        <v>89</v>
      </c>
      <c r="D21" s="64">
        <f>'SCM-T'!E23</f>
        <v>9</v>
      </c>
      <c r="E21" s="64">
        <f>'SSS-T'!E23</f>
        <v>10</v>
      </c>
      <c r="F21" s="64">
        <f>'EWI-T'!E23</f>
        <v>10.285714285714286</v>
      </c>
      <c r="G21" s="64">
        <f>'HAN-T'!E23</f>
        <v>8.428571428571429</v>
      </c>
      <c r="H21" s="64">
        <f>'TLS-T'!E23</f>
        <v>9.071428571428571</v>
      </c>
      <c r="I21" s="64">
        <f>'FCH-T'!E23</f>
        <v>11.285714285714286</v>
      </c>
      <c r="J21" s="64">
        <f>'WBL-T'!E23</f>
        <v>9.785714285714286</v>
      </c>
      <c r="K21" s="64">
        <f>'SKU-T'!E23</f>
        <v>9.357142857142858</v>
      </c>
    </row>
    <row r="22" spans="3:11" ht="13.5">
      <c r="C22" s="7" t="s">
        <v>90</v>
      </c>
      <c r="D22" s="64">
        <f>'SCM-T'!E24</f>
        <v>1.0714285714285714</v>
      </c>
      <c r="E22" s="64">
        <f>'SSS-T'!E24</f>
        <v>1.4285714285714286</v>
      </c>
      <c r="F22" s="64">
        <f>'EWI-T'!E24</f>
        <v>1</v>
      </c>
      <c r="G22" s="64">
        <f>'HAN-T'!E24</f>
        <v>0.8571428571428571</v>
      </c>
      <c r="H22" s="64">
        <f>'TLS-T'!E24</f>
        <v>0.8571428571428571</v>
      </c>
      <c r="I22" s="64">
        <f>'FCH-T'!E24</f>
        <v>0.5</v>
      </c>
      <c r="J22" s="64">
        <f>'WBL-T'!E24</f>
        <v>0.7142857142857143</v>
      </c>
      <c r="K22" s="64">
        <f>'SKU-T'!E24</f>
        <v>0.8571428571428571</v>
      </c>
    </row>
    <row r="23" spans="3:11" ht="13.5">
      <c r="C23" s="7" t="s">
        <v>203</v>
      </c>
      <c r="D23" s="63">
        <f>'SCM-T'!E25</f>
        <v>1.1428571428571428</v>
      </c>
      <c r="E23" s="63">
        <f>'SSS-T'!E25</f>
        <v>0.8571428571428571</v>
      </c>
      <c r="F23" s="63">
        <f>'EWI-T'!E25</f>
        <v>1.0714285714285714</v>
      </c>
      <c r="G23" s="63">
        <f>'HAN-T'!E25</f>
        <v>0.2857142857142857</v>
      </c>
      <c r="H23" s="63">
        <f>'TLS-T'!E25</f>
        <v>0.7142857142857143</v>
      </c>
      <c r="I23" s="63">
        <f>'FCH-T'!E25</f>
        <v>0.6428571428571429</v>
      </c>
      <c r="J23" s="63">
        <f>'WBL-T'!E25</f>
        <v>0.5714285714285714</v>
      </c>
      <c r="K23" s="63">
        <f>'SKU-T'!E25</f>
        <v>0.5714285714285714</v>
      </c>
    </row>
    <row r="24" spans="3:11" ht="13.5">
      <c r="C24" s="7" t="s">
        <v>205</v>
      </c>
      <c r="D24" s="63">
        <f>'SCM-T'!E26</f>
        <v>0</v>
      </c>
      <c r="E24" s="63">
        <f>'SSS-T'!E26</f>
        <v>0</v>
      </c>
      <c r="F24" s="63">
        <f>'EWI-T'!E26</f>
        <v>0</v>
      </c>
      <c r="G24" s="63">
        <f>'HAN-T'!E26</f>
        <v>0</v>
      </c>
      <c r="H24" s="63">
        <f>'TLS-T'!E26</f>
        <v>0</v>
      </c>
      <c r="I24" s="63">
        <f>'FCH-T'!E26</f>
        <v>0</v>
      </c>
      <c r="J24" s="63">
        <f>'WBL-T'!E26</f>
        <v>0.07142857142857142</v>
      </c>
      <c r="K24" s="63">
        <f>'SKU-T'!E26</f>
        <v>0</v>
      </c>
    </row>
    <row r="25" spans="3:11" ht="13.5">
      <c r="C25" s="7" t="s">
        <v>457</v>
      </c>
      <c r="D25" s="63">
        <f>'SCM-T'!E27</f>
        <v>5.790607952345758</v>
      </c>
      <c r="E25" s="63">
        <f>'SSS-T'!E27</f>
        <v>5.723764971323466</v>
      </c>
      <c r="F25" s="63">
        <f>'EWI-T'!E27</f>
        <v>5.761382961540607</v>
      </c>
      <c r="G25" s="63">
        <f>'HAN-T'!E27</f>
        <v>5.682901640717944</v>
      </c>
      <c r="H25" s="63">
        <f>'TLS-T'!E27</f>
        <v>5.570734519104085</v>
      </c>
      <c r="I25" s="63">
        <f>'FCH-T'!E27</f>
        <v>5.731539981820417</v>
      </c>
      <c r="J25" s="63">
        <f>'WBL-T'!E27</f>
        <v>5.727266754187835</v>
      </c>
      <c r="K25" s="63">
        <f>'SKU-T'!E27</f>
        <v>5.556596515494392</v>
      </c>
    </row>
    <row r="26" spans="3:11" ht="13.5">
      <c r="C26" s="7" t="s">
        <v>458</v>
      </c>
      <c r="D26" s="63">
        <f>'SCM-T'!E28</f>
        <v>5.768281715220793</v>
      </c>
      <c r="E26" s="63">
        <f>'SSS-T'!E28</f>
        <v>5.712019382490518</v>
      </c>
      <c r="F26" s="63">
        <f>'EWI-T'!E28</f>
        <v>5.740555796796231</v>
      </c>
      <c r="G26" s="63">
        <f>'HAN-T'!E28</f>
        <v>5.658491789792499</v>
      </c>
      <c r="H26" s="63">
        <f>'TLS-T'!E28</f>
        <v>5.51298976429325</v>
      </c>
      <c r="I26" s="63">
        <f>'FCH-T'!E28</f>
        <v>5.711457678180915</v>
      </c>
      <c r="J26" s="63">
        <f>'WBL-T'!E28</f>
        <v>5.718775812056848</v>
      </c>
      <c r="K26" s="63">
        <f>'SKU-T'!E28</f>
        <v>5.533686679754561</v>
      </c>
    </row>
    <row r="27" spans="3:11" ht="13.5">
      <c r="C27" s="7" t="s">
        <v>459</v>
      </c>
      <c r="D27" s="63">
        <f>'SCM-T'!E29</f>
        <v>6.085149528357909</v>
      </c>
      <c r="E27" s="63">
        <f>'SSS-T'!E29</f>
        <v>5.884060859931648</v>
      </c>
      <c r="F27" s="63">
        <f>'EWI-T'!E29</f>
        <v>6.0585168940673055</v>
      </c>
      <c r="G27" s="63">
        <f>'HAN-T'!E29</f>
        <v>5.997120944920409</v>
      </c>
      <c r="H27" s="63">
        <f>'TLS-T'!E29</f>
        <v>6.130213343233576</v>
      </c>
      <c r="I27" s="63">
        <f>'FCH-T'!E29</f>
        <v>5.938618096147551</v>
      </c>
      <c r="J27" s="63">
        <f>'WBL-T'!E29</f>
        <v>5.847993301165849</v>
      </c>
      <c r="K27" s="63">
        <f>'SKU-T'!E29</f>
        <v>5.82668581852684</v>
      </c>
    </row>
    <row r="29" ht="13.5">
      <c r="B29" s="9" t="s">
        <v>75</v>
      </c>
    </row>
    <row r="30" spans="3:11" ht="13.5">
      <c r="C30" s="14" t="s">
        <v>77</v>
      </c>
      <c r="D30" s="63">
        <f>'SCM-T'!E32</f>
        <v>8.571428571428571</v>
      </c>
      <c r="E30" s="63">
        <f>'SSS-T'!E32</f>
        <v>7.5</v>
      </c>
      <c r="F30" s="63">
        <f>'EWI-T'!E32</f>
        <v>8.5</v>
      </c>
      <c r="G30" s="63">
        <f>'HAN-T'!E32</f>
        <v>8.928571428571429</v>
      </c>
      <c r="H30" s="63">
        <f>'TLS-T'!E32</f>
        <v>10.071428571428571</v>
      </c>
      <c r="I30" s="63">
        <f>'FCH-T'!E32</f>
        <v>9.285714285714286</v>
      </c>
      <c r="J30" s="63">
        <f>'WBL-T'!E32</f>
        <v>11.071428571428571</v>
      </c>
      <c r="K30" s="63">
        <f>'SKU-T'!E32</f>
        <v>15.428571428571429</v>
      </c>
    </row>
    <row r="31" spans="3:11" ht="13.5">
      <c r="C31" s="14" t="s">
        <v>78</v>
      </c>
      <c r="D31" s="63">
        <f>'SCM-T'!E33</f>
        <v>3.2857142857142856</v>
      </c>
      <c r="E31" s="63">
        <f>'SSS-T'!E33</f>
        <v>2.7857142857142856</v>
      </c>
      <c r="F31" s="63">
        <f>'EWI-T'!E33</f>
        <v>3.142857142857143</v>
      </c>
      <c r="G31" s="63">
        <f>'HAN-T'!E33</f>
        <v>3.857142857142857</v>
      </c>
      <c r="H31" s="63">
        <f>'TLS-T'!E33</f>
        <v>4.071428571428571</v>
      </c>
      <c r="I31" s="63">
        <f>'FCH-T'!E33</f>
        <v>3.5</v>
      </c>
      <c r="J31" s="63">
        <f>'WBL-T'!E33</f>
        <v>5.571428571428571</v>
      </c>
      <c r="K31" s="63">
        <f>'SKU-T'!E33</f>
        <v>6.571428571428571</v>
      </c>
    </row>
    <row r="32" spans="3:11" ht="13.5">
      <c r="C32" s="14" t="s">
        <v>454</v>
      </c>
      <c r="D32" s="66">
        <f aca="true" t="shared" si="2" ref="D32:K32">D$4/$A$1/D30</f>
        <v>0.04166666666666667</v>
      </c>
      <c r="E32" s="66">
        <f t="shared" si="2"/>
        <v>0.10476190476190476</v>
      </c>
      <c r="F32" s="66">
        <f t="shared" si="2"/>
        <v>0.11764705882352941</v>
      </c>
      <c r="G32" s="66">
        <f t="shared" si="2"/>
        <v>0.064</v>
      </c>
      <c r="H32" s="66">
        <f t="shared" si="2"/>
        <v>0.09929078014184398</v>
      </c>
      <c r="I32" s="66">
        <f t="shared" si="2"/>
        <v>0.0846153846153846</v>
      </c>
      <c r="J32" s="66">
        <f t="shared" si="2"/>
        <v>0.12903225806451613</v>
      </c>
      <c r="K32" s="66">
        <f t="shared" si="2"/>
        <v>0.09722222222222222</v>
      </c>
    </row>
    <row r="33" spans="3:11" ht="13.5">
      <c r="C33" s="14" t="s">
        <v>455</v>
      </c>
      <c r="D33" s="66">
        <f aca="true" t="shared" si="3" ref="D33:K33">D$4/$A$1/D31</f>
        <v>0.10869565217391305</v>
      </c>
      <c r="E33" s="66">
        <f>E$4/$A$1/E31</f>
        <v>0.28205128205128205</v>
      </c>
      <c r="F33" s="66">
        <f>F$4/$A$1/F31</f>
        <v>0.3181818181818182</v>
      </c>
      <c r="G33" s="66">
        <f>G$4/$A$1/G31</f>
        <v>0.14814814814814814</v>
      </c>
      <c r="H33" s="66">
        <f>H$4/$A$1/H31</f>
        <v>0.2456140350877193</v>
      </c>
      <c r="I33" s="66">
        <f t="shared" si="3"/>
        <v>0.22448979591836735</v>
      </c>
      <c r="J33" s="66">
        <f t="shared" si="3"/>
        <v>0.25641025641025644</v>
      </c>
      <c r="K33" s="66">
        <f t="shared" si="3"/>
        <v>0.2282608695652174</v>
      </c>
    </row>
    <row r="34" spans="3:11" ht="13.5">
      <c r="C34" s="14" t="s">
        <v>79</v>
      </c>
      <c r="D34" s="63">
        <f>'SCM-T'!E34</f>
        <v>0</v>
      </c>
      <c r="E34" s="63">
        <f>'SSS-T'!E34</f>
        <v>0</v>
      </c>
      <c r="F34" s="63">
        <f>'EWI-T'!E34</f>
        <v>0</v>
      </c>
      <c r="G34" s="63">
        <f>'HAN-T'!E34</f>
        <v>0</v>
      </c>
      <c r="H34" s="63">
        <f>'TLS-T'!E34</f>
        <v>0.07142857142857142</v>
      </c>
      <c r="I34" s="63">
        <f>'FCH-T'!E34</f>
        <v>0</v>
      </c>
      <c r="J34" s="63">
        <f>'WBL-T'!E34</f>
        <v>0</v>
      </c>
      <c r="K34" s="63">
        <f>'SKU-T'!E34</f>
        <v>0</v>
      </c>
    </row>
    <row r="35" spans="3:11" ht="13.5">
      <c r="C35" s="14" t="s">
        <v>80</v>
      </c>
      <c r="D35" s="63">
        <f>'SCM-T'!E35</f>
        <v>9</v>
      </c>
      <c r="E35" s="63">
        <f>'SSS-T'!E35</f>
        <v>10</v>
      </c>
      <c r="F35" s="63">
        <f>'EWI-T'!E35</f>
        <v>10.285714285714286</v>
      </c>
      <c r="G35" s="63">
        <f>'HAN-T'!E35</f>
        <v>8.428571428571429</v>
      </c>
      <c r="H35" s="63">
        <f>'TLS-T'!E35</f>
        <v>9</v>
      </c>
      <c r="I35" s="63">
        <f>'FCH-T'!E35</f>
        <v>11.285714285714286</v>
      </c>
      <c r="J35" s="63">
        <f>'WBL-T'!E35</f>
        <v>9.785714285714286</v>
      </c>
      <c r="K35" s="63">
        <f>'SKU-T'!E35</f>
        <v>9.357142857142858</v>
      </c>
    </row>
    <row r="36" spans="3:11" ht="13.5">
      <c r="C36" s="14" t="s">
        <v>81</v>
      </c>
      <c r="D36" s="63">
        <f>'SCM-T'!E36</f>
        <v>1</v>
      </c>
      <c r="E36" s="63">
        <f>'SSS-T'!E36</f>
        <v>1.3571428571428572</v>
      </c>
      <c r="F36" s="63">
        <f>'EWI-T'!E36</f>
        <v>1.2142857142857142</v>
      </c>
      <c r="G36" s="63">
        <f>'HAN-T'!E36</f>
        <v>1</v>
      </c>
      <c r="H36" s="63">
        <f>'TLS-T'!E36</f>
        <v>1.2142857142857142</v>
      </c>
      <c r="I36" s="63">
        <f>'FCH-T'!E36</f>
        <v>1.5714285714285714</v>
      </c>
      <c r="J36" s="63">
        <f>'WBL-T'!E36</f>
        <v>1.3571428571428572</v>
      </c>
      <c r="K36" s="63">
        <f>'SKU-T'!E36</f>
        <v>1.5714285714285714</v>
      </c>
    </row>
    <row r="37" spans="3:11" ht="13.5">
      <c r="C37" s="14" t="s">
        <v>82</v>
      </c>
      <c r="D37" s="64">
        <f>'SCM-T'!E37</f>
        <v>325.2857142857143</v>
      </c>
      <c r="E37" s="64">
        <f>'SSS-T'!E37</f>
        <v>332.42857142857144</v>
      </c>
      <c r="F37" s="64">
        <f>'EWI-T'!E37</f>
        <v>320.35714285714283</v>
      </c>
      <c r="G37" s="64">
        <f>'HAN-T'!E37</f>
        <v>314.42857142857144</v>
      </c>
      <c r="H37" s="64">
        <f>'TLS-T'!E37</f>
        <v>319.57142857142856</v>
      </c>
      <c r="I37" s="64">
        <f>'FCH-T'!E37</f>
        <v>310.2857142857143</v>
      </c>
      <c r="J37" s="64">
        <f>'WBL-T'!E37</f>
        <v>327.2142857142857</v>
      </c>
      <c r="K37" s="64">
        <f>'SKU-T'!E37</f>
        <v>332.7857142857143</v>
      </c>
    </row>
    <row r="38" spans="3:11" ht="13.5">
      <c r="C38" s="14" t="s">
        <v>83</v>
      </c>
      <c r="D38" s="64">
        <f>'SCM-T'!E38</f>
        <v>194.78571428571428</v>
      </c>
      <c r="E38" s="64">
        <f>'SSS-T'!E38</f>
        <v>195</v>
      </c>
      <c r="F38" s="64">
        <f>'EWI-T'!E38</f>
        <v>182.5</v>
      </c>
      <c r="G38" s="64">
        <f>'HAN-T'!E38</f>
        <v>188.42857142857142</v>
      </c>
      <c r="H38" s="64">
        <f>'TLS-T'!E38</f>
        <v>188.57142857142858</v>
      </c>
      <c r="I38" s="64">
        <f>'FCH-T'!E38</f>
        <v>177.28571428571428</v>
      </c>
      <c r="J38" s="64">
        <f>'WBL-T'!E38</f>
        <v>192.85714285714286</v>
      </c>
      <c r="K38" s="64">
        <f>'SKU-T'!E38</f>
        <v>198.21428571428572</v>
      </c>
    </row>
    <row r="39" spans="3:11" ht="13.5">
      <c r="C39" s="14" t="s">
        <v>84</v>
      </c>
      <c r="D39" s="64">
        <f>'SCM-T'!E39</f>
        <v>22</v>
      </c>
      <c r="E39" s="64">
        <f>'SSS-T'!E39</f>
        <v>27.071428571428573</v>
      </c>
      <c r="F39" s="64">
        <f>'EWI-T'!E39</f>
        <v>19.5</v>
      </c>
      <c r="G39" s="64">
        <f>'HAN-T'!E39</f>
        <v>24.142857142857142</v>
      </c>
      <c r="H39" s="64">
        <f>'TLS-T'!E39</f>
        <v>19.214285714285715</v>
      </c>
      <c r="I39" s="64">
        <f>'FCH-T'!E39</f>
        <v>21.785714285714285</v>
      </c>
      <c r="J39" s="64">
        <f>'WBL-T'!E39</f>
        <v>26</v>
      </c>
      <c r="K39" s="64">
        <f>'SKU-T'!E39</f>
        <v>32</v>
      </c>
    </row>
    <row r="40" spans="3:11" ht="13.5">
      <c r="C40" s="14" t="s">
        <v>85</v>
      </c>
      <c r="D40" s="64">
        <f>'SCM-T'!E40</f>
        <v>187.85714285714286</v>
      </c>
      <c r="E40" s="64">
        <f>'SSS-T'!E40</f>
        <v>187.21428571428572</v>
      </c>
      <c r="F40" s="64">
        <f>'EWI-T'!E40</f>
        <v>176.07142857142858</v>
      </c>
      <c r="G40" s="64">
        <f>'HAN-T'!E40</f>
        <v>181.14285714285714</v>
      </c>
      <c r="H40" s="64">
        <f>'TLS-T'!E40</f>
        <v>182.28571428571428</v>
      </c>
      <c r="I40" s="64">
        <f>'FCH-T'!E40</f>
        <v>171.57142857142858</v>
      </c>
      <c r="J40" s="64">
        <f>'WBL-T'!E40</f>
        <v>185.92857142857142</v>
      </c>
      <c r="K40" s="64">
        <f>'SKU-T'!E40</f>
        <v>190.57142857142858</v>
      </c>
    </row>
    <row r="41" spans="3:11" ht="13.5">
      <c r="C41" s="14" t="s">
        <v>86</v>
      </c>
      <c r="D41" s="64">
        <f>'SCM-T'!E41</f>
        <v>39.642857142857146</v>
      </c>
      <c r="E41" s="64">
        <f>'SSS-T'!E41</f>
        <v>40.5</v>
      </c>
      <c r="F41" s="64">
        <f>'EWI-T'!E41</f>
        <v>41.357142857142854</v>
      </c>
      <c r="G41" s="64">
        <f>'HAN-T'!E41</f>
        <v>39.142857142857146</v>
      </c>
      <c r="H41" s="64">
        <f>'TLS-T'!E41</f>
        <v>39</v>
      </c>
      <c r="I41" s="64">
        <f>'FCH-T'!E41</f>
        <v>39.142857142857146</v>
      </c>
      <c r="J41" s="64">
        <f>'WBL-T'!E41</f>
        <v>39</v>
      </c>
      <c r="K41" s="64">
        <f>'SKU-T'!E41</f>
        <v>36.642857142857146</v>
      </c>
    </row>
    <row r="42" spans="3:11" ht="13.5">
      <c r="C42" s="14" t="s">
        <v>87</v>
      </c>
      <c r="D42" s="64">
        <f>'SCM-T'!E42</f>
        <v>160.64285714285714</v>
      </c>
      <c r="E42" s="64">
        <f>'SSS-T'!E42</f>
        <v>155.5</v>
      </c>
      <c r="F42" s="64">
        <f>'EWI-T'!E42</f>
        <v>152.42857142857142</v>
      </c>
      <c r="G42" s="64">
        <f>'HAN-T'!E42</f>
        <v>156.14285714285714</v>
      </c>
      <c r="H42" s="64">
        <f>'TLS-T'!E42</f>
        <v>156.85714285714286</v>
      </c>
      <c r="I42" s="64">
        <f>'FCH-T'!E42</f>
        <v>147.14285714285714</v>
      </c>
      <c r="J42" s="64">
        <f>'WBL-T'!E42</f>
        <v>154.92857142857142</v>
      </c>
      <c r="K42" s="64">
        <f>'SKU-T'!E42</f>
        <v>161.64285714285714</v>
      </c>
    </row>
    <row r="43" spans="3:11" ht="13.5">
      <c r="C43" s="14" t="s">
        <v>88</v>
      </c>
      <c r="D43" s="64">
        <f>'SCM-T'!E43</f>
        <v>726.7142857142857</v>
      </c>
      <c r="E43" s="64">
        <f>'SSS-T'!E43</f>
        <v>711.0714285714286</v>
      </c>
      <c r="F43" s="64">
        <f>'EWI-T'!E43</f>
        <v>712.2142857142857</v>
      </c>
      <c r="G43" s="64">
        <f>'HAN-T'!E43</f>
        <v>684.3571428571429</v>
      </c>
      <c r="H43" s="64">
        <f>'TLS-T'!E43</f>
        <v>744.7857142857143</v>
      </c>
      <c r="I43" s="64">
        <f>'FCH-T'!E43</f>
        <v>725.6428571428571</v>
      </c>
      <c r="J43" s="64">
        <f>'WBL-T'!E43</f>
        <v>660.0714285714286</v>
      </c>
      <c r="K43" s="64">
        <f>'SKU-T'!E43</f>
        <v>790.7142857142857</v>
      </c>
    </row>
    <row r="44" spans="3:11" ht="13.5">
      <c r="C44" s="14" t="s">
        <v>89</v>
      </c>
      <c r="D44" s="64">
        <f>'SCM-T'!E44</f>
        <v>10.5</v>
      </c>
      <c r="E44" s="64">
        <f>'SSS-T'!E44</f>
        <v>9.142857142857142</v>
      </c>
      <c r="F44" s="64">
        <f>'EWI-T'!E44</f>
        <v>9.571428571428571</v>
      </c>
      <c r="G44" s="64">
        <f>'HAN-T'!E44</f>
        <v>8.928571428571429</v>
      </c>
      <c r="H44" s="64">
        <f>'TLS-T'!E44</f>
        <v>10.928571428571429</v>
      </c>
      <c r="I44" s="64">
        <f>'FCH-T'!E44</f>
        <v>8.285714285714286</v>
      </c>
      <c r="J44" s="64">
        <f>'WBL-T'!E44</f>
        <v>10.571428571428571</v>
      </c>
      <c r="K44" s="64">
        <f>'SKU-T'!E44</f>
        <v>9.285714285714286</v>
      </c>
    </row>
    <row r="45" spans="3:11" ht="13.5">
      <c r="C45" s="14" t="s">
        <v>90</v>
      </c>
      <c r="D45" s="64">
        <f>'SCM-T'!E45</f>
        <v>1.2142857142857142</v>
      </c>
      <c r="E45" s="64">
        <f>'SSS-T'!E45</f>
        <v>1.2142857142857142</v>
      </c>
      <c r="F45" s="64">
        <f>'EWI-T'!E45</f>
        <v>0.7857142857142857</v>
      </c>
      <c r="G45" s="64">
        <f>'HAN-T'!E45</f>
        <v>0.7142857142857143</v>
      </c>
      <c r="H45" s="64">
        <f>'TLS-T'!E45</f>
        <v>0.7142857142857143</v>
      </c>
      <c r="I45" s="64">
        <f>'FCH-T'!E45</f>
        <v>0.5714285714285714</v>
      </c>
      <c r="J45" s="64">
        <f>'WBL-T'!E45</f>
        <v>0.7142857142857143</v>
      </c>
      <c r="K45" s="64">
        <f>'SKU-T'!E45</f>
        <v>1.3571428571428572</v>
      </c>
    </row>
    <row r="46" spans="3:11" ht="13.5">
      <c r="C46" s="14" t="s">
        <v>203</v>
      </c>
      <c r="D46" s="63">
        <f>'SCM-T'!E46</f>
        <v>0.7142857142857143</v>
      </c>
      <c r="E46" s="63">
        <f>'SSS-T'!E46</f>
        <v>0.6428571428571429</v>
      </c>
      <c r="F46" s="63">
        <f>'EWI-T'!E46</f>
        <v>0.8571428571428571</v>
      </c>
      <c r="G46" s="63">
        <f>'HAN-T'!E46</f>
        <v>0.9285714285714286</v>
      </c>
      <c r="H46" s="63">
        <f>'TLS-T'!E46</f>
        <v>1.2857142857142858</v>
      </c>
      <c r="I46" s="63">
        <f>'FCH-T'!E46</f>
        <v>0.5714285714285714</v>
      </c>
      <c r="J46" s="63">
        <f>'WBL-T'!E46</f>
        <v>0.42857142857142855</v>
      </c>
      <c r="K46" s="63">
        <f>'SKU-T'!E46</f>
        <v>0.42857142857142855</v>
      </c>
    </row>
    <row r="47" spans="3:11" ht="13.5">
      <c r="C47" s="14" t="s">
        <v>205</v>
      </c>
      <c r="D47" s="63">
        <f>'SCM-T'!E47</f>
        <v>0</v>
      </c>
      <c r="E47" s="63">
        <f>'SSS-T'!E47</f>
        <v>0</v>
      </c>
      <c r="F47" s="63">
        <f>'EWI-T'!E47</f>
        <v>0</v>
      </c>
      <c r="G47" s="63">
        <f>'HAN-T'!E47</f>
        <v>0</v>
      </c>
      <c r="H47" s="63">
        <f>'TLS-T'!E47</f>
        <v>0</v>
      </c>
      <c r="I47" s="63">
        <f>'FCH-T'!E47</f>
        <v>0</v>
      </c>
      <c r="J47" s="63">
        <f>'WBL-T'!E47</f>
        <v>0</v>
      </c>
      <c r="K47" s="63">
        <f>'SKU-T'!E47</f>
        <v>0.07142857142857142</v>
      </c>
    </row>
    <row r="48" spans="3:11" ht="13.5">
      <c r="C48" s="14" t="s">
        <v>457</v>
      </c>
      <c r="D48" s="63">
        <f>'SCM-T'!E48</f>
        <v>5.634127089407813</v>
      </c>
      <c r="E48" s="63">
        <f>'SSS-T'!E48</f>
        <v>5.611597132218314</v>
      </c>
      <c r="F48" s="63">
        <f>'EWI-T'!E48</f>
        <v>5.638152462069598</v>
      </c>
      <c r="G48" s="63">
        <f>'HAN-T'!E48</f>
        <v>5.642373451122181</v>
      </c>
      <c r="H48" s="63">
        <f>'TLS-T'!E48</f>
        <v>5.766166668321429</v>
      </c>
      <c r="I48" s="63">
        <f>'FCH-T'!E48</f>
        <v>5.650195396288395</v>
      </c>
      <c r="J48" s="63">
        <f>'WBL-T'!E48</f>
        <v>5.712272705253376</v>
      </c>
      <c r="K48" s="63">
        <f>'SKU-T'!E48</f>
        <v>5.889910391853396</v>
      </c>
    </row>
    <row r="49" spans="3:11" ht="13.5">
      <c r="C49" s="14" t="s">
        <v>458</v>
      </c>
      <c r="D49" s="63">
        <f>'SCM-T'!E49</f>
        <v>5.599231500316949</v>
      </c>
      <c r="E49" s="63">
        <f>'SSS-T'!E49</f>
        <v>5.586901634773819</v>
      </c>
      <c r="F49" s="63">
        <f>'EWI-T'!E49</f>
        <v>5.607649509087618</v>
      </c>
      <c r="G49" s="63">
        <f>'HAN-T'!E49</f>
        <v>5.6164408806725215</v>
      </c>
      <c r="H49" s="63">
        <f>'TLS-T'!E49</f>
        <v>5.76585041636753</v>
      </c>
      <c r="I49" s="63">
        <f>'FCH-T'!E49</f>
        <v>5.63841790663085</v>
      </c>
      <c r="J49" s="63">
        <f>'WBL-T'!E49</f>
        <v>5.676089142184309</v>
      </c>
      <c r="K49" s="63">
        <f>'SKU-T'!E49</f>
        <v>5.8656776285520165</v>
      </c>
    </row>
    <row r="50" spans="3:11" ht="13.5">
      <c r="C50" s="14" t="s">
        <v>459</v>
      </c>
      <c r="D50" s="63">
        <f>'SCM-T'!E50</f>
        <v>6.0596003368550315</v>
      </c>
      <c r="E50" s="63">
        <f>'SSS-T'!E50</f>
        <v>5.919361785674178</v>
      </c>
      <c r="F50" s="63">
        <f>'EWI-T'!E50</f>
        <v>5.945968491956501</v>
      </c>
      <c r="G50" s="63">
        <f>'HAN-T'!E50</f>
        <v>5.991178740815612</v>
      </c>
      <c r="H50" s="63">
        <f>'TLS-T'!E50</f>
        <v>5.823234421577876</v>
      </c>
      <c r="I50" s="63">
        <f>'FCH-T'!E50</f>
        <v>5.824136370670855</v>
      </c>
      <c r="J50" s="63">
        <f>'WBL-T'!E50</f>
        <v>6.095494495007245</v>
      </c>
      <c r="K50" s="63">
        <f>'SKU-T'!E50</f>
        <v>6.107615652394649</v>
      </c>
    </row>
    <row r="52" ht="13.5">
      <c r="K52" s="68"/>
    </row>
  </sheetData>
  <conditionalFormatting sqref="D44:K47 D7:K20 D3:K3 D25:K27">
    <cfRule type="cellIs" priority="1" dxfId="0" operator="equal" stopIfTrue="1">
      <formula>MAX($D3:$K3)</formula>
    </cfRule>
    <cfRule type="cellIs" priority="2" dxfId="1" operator="equal" stopIfTrue="1">
      <formula>MIN($D3:$K3)</formula>
    </cfRule>
  </conditionalFormatting>
  <conditionalFormatting sqref="D21:K24 D48:K50 D4:K4 D30:K43">
    <cfRule type="cellIs" priority="3" dxfId="1" operator="equal" stopIfTrue="1">
      <formula>MAX($D4:$K4)</formula>
    </cfRule>
    <cfRule type="cellIs" priority="4" dxfId="0" operator="equal" stopIfTrue="1">
      <formula>MIN($D4:$K4)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01"/>
  <sheetViews>
    <sheetView workbookViewId="0" topLeftCell="A83">
      <selection activeCell="E86" sqref="E86"/>
    </sheetView>
  </sheetViews>
  <sheetFormatPr defaultColWidth="9.00390625" defaultRowHeight="13.5"/>
  <sheetData>
    <row r="1" spans="1:9" ht="13.5">
      <c r="A1" t="s">
        <v>63</v>
      </c>
      <c r="B1" t="s">
        <v>106</v>
      </c>
      <c r="C1" t="s">
        <v>107</v>
      </c>
      <c r="E1" t="s">
        <v>63</v>
      </c>
      <c r="F1" t="s">
        <v>206</v>
      </c>
      <c r="H1" t="s">
        <v>63</v>
      </c>
      <c r="I1" t="s">
        <v>207</v>
      </c>
    </row>
    <row r="2" spans="1:9" ht="13.5">
      <c r="A2">
        <v>1</v>
      </c>
      <c r="B2" t="s">
        <v>252</v>
      </c>
      <c r="C2" t="s">
        <v>253</v>
      </c>
      <c r="E2">
        <v>1</v>
      </c>
      <c r="F2" t="s">
        <v>257</v>
      </c>
      <c r="H2">
        <v>2</v>
      </c>
      <c r="I2" t="s">
        <v>278</v>
      </c>
    </row>
    <row r="3" spans="1:6" ht="13.5">
      <c r="A3">
        <v>1</v>
      </c>
      <c r="B3" t="s">
        <v>254</v>
      </c>
      <c r="C3" t="s">
        <v>255</v>
      </c>
      <c r="E3">
        <v>1</v>
      </c>
      <c r="F3" t="s">
        <v>258</v>
      </c>
    </row>
    <row r="4" spans="1:6" ht="13.5">
      <c r="A4">
        <v>1</v>
      </c>
      <c r="B4" t="s">
        <v>256</v>
      </c>
      <c r="E4">
        <v>1</v>
      </c>
      <c r="F4" t="s">
        <v>253</v>
      </c>
    </row>
    <row r="5" spans="1:6" ht="13.5">
      <c r="A5">
        <v>1</v>
      </c>
      <c r="B5" t="s">
        <v>264</v>
      </c>
      <c r="C5" t="s">
        <v>265</v>
      </c>
      <c r="E5">
        <v>1</v>
      </c>
      <c r="F5" t="s">
        <v>253</v>
      </c>
    </row>
    <row r="6" spans="1:6" ht="13.5">
      <c r="A6">
        <v>2</v>
      </c>
      <c r="B6" t="s">
        <v>270</v>
      </c>
      <c r="E6">
        <v>1</v>
      </c>
      <c r="F6" t="s">
        <v>260</v>
      </c>
    </row>
    <row r="7" spans="1:6" ht="13.5">
      <c r="A7">
        <v>2</v>
      </c>
      <c r="B7" t="s">
        <v>271</v>
      </c>
      <c r="E7">
        <v>1</v>
      </c>
      <c r="F7" t="s">
        <v>259</v>
      </c>
    </row>
    <row r="8" spans="1:6" ht="13.5">
      <c r="A8">
        <v>2</v>
      </c>
      <c r="B8" t="s">
        <v>274</v>
      </c>
      <c r="E8">
        <v>1</v>
      </c>
      <c r="F8" t="s">
        <v>266</v>
      </c>
    </row>
    <row r="9" spans="1:6" ht="13.5">
      <c r="A9">
        <v>2</v>
      </c>
      <c r="B9" t="s">
        <v>275</v>
      </c>
      <c r="E9">
        <v>1</v>
      </c>
      <c r="F9" t="s">
        <v>267</v>
      </c>
    </row>
    <row r="10" spans="1:6" ht="13.5">
      <c r="A10">
        <v>3</v>
      </c>
      <c r="B10" t="s">
        <v>285</v>
      </c>
      <c r="E10">
        <v>1</v>
      </c>
      <c r="F10" t="s">
        <v>268</v>
      </c>
    </row>
    <row r="11" spans="1:6" ht="13.5">
      <c r="A11">
        <v>3</v>
      </c>
      <c r="B11" t="s">
        <v>286</v>
      </c>
      <c r="E11">
        <v>1</v>
      </c>
      <c r="F11" t="s">
        <v>269</v>
      </c>
    </row>
    <row r="12" spans="1:6" ht="13.5">
      <c r="A12">
        <v>3</v>
      </c>
      <c r="B12" t="s">
        <v>271</v>
      </c>
      <c r="C12" t="s">
        <v>287</v>
      </c>
      <c r="E12">
        <v>2</v>
      </c>
      <c r="F12" t="s">
        <v>254</v>
      </c>
    </row>
    <row r="13" spans="1:6" ht="13.5">
      <c r="A13">
        <v>3</v>
      </c>
      <c r="B13" t="s">
        <v>288</v>
      </c>
      <c r="E13">
        <v>2</v>
      </c>
      <c r="F13" t="s">
        <v>255</v>
      </c>
    </row>
    <row r="14" spans="1:6" ht="13.5">
      <c r="A14">
        <v>3</v>
      </c>
      <c r="B14" t="s">
        <v>288</v>
      </c>
      <c r="E14">
        <v>2</v>
      </c>
      <c r="F14" t="s">
        <v>272</v>
      </c>
    </row>
    <row r="15" spans="1:6" ht="13.5">
      <c r="A15">
        <v>3</v>
      </c>
      <c r="B15" t="s">
        <v>295</v>
      </c>
      <c r="E15">
        <v>2</v>
      </c>
      <c r="F15" t="s">
        <v>273</v>
      </c>
    </row>
    <row r="16" spans="1:6" ht="13.5">
      <c r="A16">
        <v>3</v>
      </c>
      <c r="B16" t="s">
        <v>295</v>
      </c>
      <c r="E16">
        <v>2</v>
      </c>
      <c r="F16" t="s">
        <v>276</v>
      </c>
    </row>
    <row r="17" spans="1:6" ht="13.5">
      <c r="A17">
        <v>3</v>
      </c>
      <c r="B17" t="s">
        <v>296</v>
      </c>
      <c r="E17">
        <v>2</v>
      </c>
      <c r="F17" t="s">
        <v>277</v>
      </c>
    </row>
    <row r="18" spans="1:6" ht="13.5">
      <c r="A18">
        <v>3</v>
      </c>
      <c r="B18" t="s">
        <v>297</v>
      </c>
      <c r="C18" t="s">
        <v>298</v>
      </c>
      <c r="E18">
        <v>2</v>
      </c>
      <c r="F18" t="s">
        <v>279</v>
      </c>
    </row>
    <row r="19" spans="1:6" ht="13.5">
      <c r="A19">
        <v>4</v>
      </c>
      <c r="B19" t="s">
        <v>299</v>
      </c>
      <c r="E19">
        <v>2</v>
      </c>
      <c r="F19" t="s">
        <v>280</v>
      </c>
    </row>
    <row r="20" spans="1:6" ht="13.5">
      <c r="A20">
        <v>4</v>
      </c>
      <c r="B20" t="s">
        <v>314</v>
      </c>
      <c r="E20">
        <v>2</v>
      </c>
      <c r="F20" t="s">
        <v>281</v>
      </c>
    </row>
    <row r="21" spans="1:6" ht="13.5">
      <c r="A21">
        <v>4</v>
      </c>
      <c r="B21" t="s">
        <v>300</v>
      </c>
      <c r="C21" t="s">
        <v>301</v>
      </c>
      <c r="E21">
        <v>2</v>
      </c>
      <c r="F21" t="s">
        <v>269</v>
      </c>
    </row>
    <row r="22" spans="1:6" ht="13.5">
      <c r="A22">
        <v>4</v>
      </c>
      <c r="B22" t="s">
        <v>300</v>
      </c>
      <c r="C22" t="s">
        <v>302</v>
      </c>
      <c r="E22">
        <v>2</v>
      </c>
      <c r="F22" t="s">
        <v>282</v>
      </c>
    </row>
    <row r="23" spans="1:6" ht="13.5">
      <c r="A23">
        <v>4</v>
      </c>
      <c r="B23" t="s">
        <v>306</v>
      </c>
      <c r="C23" t="s">
        <v>307</v>
      </c>
      <c r="E23">
        <v>3</v>
      </c>
      <c r="F23" t="s">
        <v>283</v>
      </c>
    </row>
    <row r="24" spans="1:6" ht="13.5">
      <c r="A24">
        <v>4</v>
      </c>
      <c r="B24" t="s">
        <v>308</v>
      </c>
      <c r="E24">
        <v>3</v>
      </c>
      <c r="F24" t="s">
        <v>284</v>
      </c>
    </row>
    <row r="25" spans="1:6" ht="13.5">
      <c r="A25">
        <v>4</v>
      </c>
      <c r="B25" t="s">
        <v>309</v>
      </c>
      <c r="E25">
        <v>3</v>
      </c>
      <c r="F25" t="s">
        <v>289</v>
      </c>
    </row>
    <row r="26" spans="1:6" ht="13.5">
      <c r="A26">
        <v>4</v>
      </c>
      <c r="B26" t="s">
        <v>310</v>
      </c>
      <c r="E26">
        <v>3</v>
      </c>
      <c r="F26" t="s">
        <v>290</v>
      </c>
    </row>
    <row r="27" spans="1:6" ht="13.5">
      <c r="A27">
        <v>5</v>
      </c>
      <c r="B27" t="s">
        <v>312</v>
      </c>
      <c r="C27" t="s">
        <v>313</v>
      </c>
      <c r="E27">
        <v>3</v>
      </c>
      <c r="F27" t="s">
        <v>291</v>
      </c>
    </row>
    <row r="28" spans="1:6" ht="13.5">
      <c r="A28">
        <v>5</v>
      </c>
      <c r="B28" t="s">
        <v>278</v>
      </c>
      <c r="C28" t="s">
        <v>316</v>
      </c>
      <c r="E28">
        <v>3</v>
      </c>
      <c r="F28" t="s">
        <v>292</v>
      </c>
    </row>
    <row r="29" spans="1:6" ht="13.5">
      <c r="A29">
        <v>5</v>
      </c>
      <c r="B29" t="s">
        <v>254</v>
      </c>
      <c r="E29">
        <v>3</v>
      </c>
      <c r="F29" t="s">
        <v>293</v>
      </c>
    </row>
    <row r="30" spans="1:6" ht="13.5">
      <c r="A30">
        <v>6</v>
      </c>
      <c r="B30" t="s">
        <v>299</v>
      </c>
      <c r="C30" t="s">
        <v>320</v>
      </c>
      <c r="E30">
        <v>3</v>
      </c>
      <c r="F30" t="s">
        <v>295</v>
      </c>
    </row>
    <row r="31" spans="1:6" ht="13.5">
      <c r="A31">
        <v>6</v>
      </c>
      <c r="B31" t="s">
        <v>321</v>
      </c>
      <c r="C31" t="s">
        <v>322</v>
      </c>
      <c r="E31">
        <v>4</v>
      </c>
      <c r="F31" t="s">
        <v>303</v>
      </c>
    </row>
    <row r="32" spans="1:6" ht="13.5">
      <c r="A32">
        <v>6</v>
      </c>
      <c r="B32" t="s">
        <v>323</v>
      </c>
      <c r="C32" t="s">
        <v>324</v>
      </c>
      <c r="E32">
        <v>4</v>
      </c>
      <c r="F32" t="s">
        <v>304</v>
      </c>
    </row>
    <row r="33" spans="1:6" ht="13.5">
      <c r="A33">
        <v>6</v>
      </c>
      <c r="B33" t="s">
        <v>290</v>
      </c>
      <c r="E33">
        <v>4</v>
      </c>
      <c r="F33" t="s">
        <v>305</v>
      </c>
    </row>
    <row r="34" spans="1:6" ht="13.5">
      <c r="A34">
        <v>6</v>
      </c>
      <c r="B34" t="s">
        <v>287</v>
      </c>
      <c r="E34">
        <v>4</v>
      </c>
      <c r="F34" t="s">
        <v>311</v>
      </c>
    </row>
    <row r="35" spans="1:6" ht="13.5">
      <c r="A35">
        <v>6</v>
      </c>
      <c r="B35" t="s">
        <v>328</v>
      </c>
      <c r="E35">
        <v>5</v>
      </c>
      <c r="F35" t="s">
        <v>315</v>
      </c>
    </row>
    <row r="36" spans="1:6" ht="13.5">
      <c r="A36">
        <v>6</v>
      </c>
      <c r="B36" t="s">
        <v>329</v>
      </c>
      <c r="E36">
        <v>5</v>
      </c>
      <c r="F36" t="s">
        <v>317</v>
      </c>
    </row>
    <row r="37" spans="1:6" ht="13.5">
      <c r="A37">
        <v>6</v>
      </c>
      <c r="B37" t="s">
        <v>265</v>
      </c>
      <c r="C37" t="s">
        <v>295</v>
      </c>
      <c r="E37">
        <v>5</v>
      </c>
      <c r="F37" t="s">
        <v>318</v>
      </c>
    </row>
    <row r="38" spans="1:6" ht="13.5">
      <c r="A38">
        <v>6</v>
      </c>
      <c r="B38" t="s">
        <v>269</v>
      </c>
      <c r="C38" t="s">
        <v>295</v>
      </c>
      <c r="E38">
        <v>5</v>
      </c>
      <c r="F38" t="s">
        <v>319</v>
      </c>
    </row>
    <row r="39" spans="1:6" ht="13.5">
      <c r="A39">
        <v>7</v>
      </c>
      <c r="B39" t="s">
        <v>312</v>
      </c>
      <c r="C39" t="s">
        <v>321</v>
      </c>
      <c r="E39">
        <v>6</v>
      </c>
      <c r="F39" t="s">
        <v>323</v>
      </c>
    </row>
    <row r="40" spans="1:6" ht="13.5">
      <c r="A40">
        <v>7</v>
      </c>
      <c r="B40" t="s">
        <v>382</v>
      </c>
      <c r="E40">
        <v>6</v>
      </c>
      <c r="F40" t="s">
        <v>325</v>
      </c>
    </row>
    <row r="41" spans="1:6" ht="13.5">
      <c r="A41">
        <v>7</v>
      </c>
      <c r="B41" t="s">
        <v>269</v>
      </c>
      <c r="C41" t="s">
        <v>264</v>
      </c>
      <c r="E41">
        <v>6</v>
      </c>
      <c r="F41" t="s">
        <v>326</v>
      </c>
    </row>
    <row r="42" spans="1:6" ht="13.5">
      <c r="A42">
        <v>7</v>
      </c>
      <c r="B42" t="s">
        <v>387</v>
      </c>
      <c r="E42">
        <v>6</v>
      </c>
      <c r="F42" t="s">
        <v>327</v>
      </c>
    </row>
    <row r="43" spans="1:6" ht="13.5">
      <c r="A43">
        <v>7</v>
      </c>
      <c r="B43" t="s">
        <v>388</v>
      </c>
      <c r="C43" t="s">
        <v>387</v>
      </c>
      <c r="E43">
        <v>6</v>
      </c>
      <c r="F43" t="s">
        <v>286</v>
      </c>
    </row>
    <row r="44" spans="1:6" ht="13.5">
      <c r="A44">
        <v>7</v>
      </c>
      <c r="B44" t="s">
        <v>308</v>
      </c>
      <c r="C44" t="s">
        <v>389</v>
      </c>
      <c r="E44">
        <v>6</v>
      </c>
      <c r="F44" t="s">
        <v>330</v>
      </c>
    </row>
    <row r="45" spans="1:6" ht="13.5">
      <c r="A45">
        <v>7</v>
      </c>
      <c r="B45" t="s">
        <v>326</v>
      </c>
      <c r="C45" t="s">
        <v>256</v>
      </c>
      <c r="E45">
        <v>7</v>
      </c>
      <c r="F45" t="s">
        <v>383</v>
      </c>
    </row>
    <row r="46" spans="1:6" ht="13.5">
      <c r="A46">
        <v>8</v>
      </c>
      <c r="B46" t="s">
        <v>299</v>
      </c>
      <c r="E46">
        <v>7</v>
      </c>
      <c r="F46" t="s">
        <v>291</v>
      </c>
    </row>
    <row r="47" spans="1:6" ht="13.5">
      <c r="A47">
        <v>8</v>
      </c>
      <c r="B47" t="s">
        <v>393</v>
      </c>
      <c r="C47" t="s">
        <v>394</v>
      </c>
      <c r="E47">
        <v>7</v>
      </c>
      <c r="F47" t="s">
        <v>280</v>
      </c>
    </row>
    <row r="48" spans="1:6" ht="13.5">
      <c r="A48">
        <v>8</v>
      </c>
      <c r="B48" t="s">
        <v>395</v>
      </c>
      <c r="C48" t="s">
        <v>396</v>
      </c>
      <c r="E48">
        <v>7</v>
      </c>
      <c r="F48" t="s">
        <v>386</v>
      </c>
    </row>
    <row r="49" spans="1:6" ht="13.5">
      <c r="A49">
        <v>8</v>
      </c>
      <c r="B49" t="s">
        <v>397</v>
      </c>
      <c r="E49">
        <v>7</v>
      </c>
      <c r="F49" t="s">
        <v>253</v>
      </c>
    </row>
    <row r="50" spans="1:6" ht="13.5">
      <c r="A50">
        <v>8</v>
      </c>
      <c r="B50" t="s">
        <v>398</v>
      </c>
      <c r="C50" t="s">
        <v>399</v>
      </c>
      <c r="E50">
        <v>7</v>
      </c>
      <c r="F50" t="s">
        <v>389</v>
      </c>
    </row>
    <row r="51" spans="1:6" ht="13.5">
      <c r="A51">
        <v>8</v>
      </c>
      <c r="B51" t="s">
        <v>401</v>
      </c>
      <c r="E51">
        <v>7</v>
      </c>
      <c r="F51" t="s">
        <v>390</v>
      </c>
    </row>
    <row r="52" spans="1:6" ht="13.5">
      <c r="A52">
        <v>8</v>
      </c>
      <c r="B52" t="s">
        <v>402</v>
      </c>
      <c r="E52">
        <v>7</v>
      </c>
      <c r="F52" t="s">
        <v>391</v>
      </c>
    </row>
    <row r="53" spans="1:6" ht="13.5">
      <c r="A53">
        <v>8</v>
      </c>
      <c r="B53" t="s">
        <v>403</v>
      </c>
      <c r="C53" t="s">
        <v>402</v>
      </c>
      <c r="E53">
        <v>8</v>
      </c>
      <c r="F53" t="s">
        <v>396</v>
      </c>
    </row>
    <row r="54" spans="1:6" ht="13.5">
      <c r="A54">
        <v>8</v>
      </c>
      <c r="B54" t="s">
        <v>406</v>
      </c>
      <c r="C54" t="s">
        <v>300</v>
      </c>
      <c r="E54">
        <v>8</v>
      </c>
      <c r="F54" t="s">
        <v>400</v>
      </c>
    </row>
    <row r="55" spans="1:6" ht="13.5">
      <c r="A55">
        <v>8</v>
      </c>
      <c r="B55" t="s">
        <v>406</v>
      </c>
      <c r="E55">
        <v>8</v>
      </c>
      <c r="F55" t="s">
        <v>404</v>
      </c>
    </row>
    <row r="56" spans="1:6" ht="13.5">
      <c r="A56">
        <v>8</v>
      </c>
      <c r="B56" t="s">
        <v>302</v>
      </c>
      <c r="E56">
        <v>8</v>
      </c>
      <c r="F56" t="s">
        <v>405</v>
      </c>
    </row>
    <row r="57" spans="1:6" ht="13.5">
      <c r="A57">
        <v>9</v>
      </c>
      <c r="B57" t="s">
        <v>410</v>
      </c>
      <c r="E57">
        <v>9</v>
      </c>
      <c r="F57" t="s">
        <v>253</v>
      </c>
    </row>
    <row r="58" spans="1:6" ht="13.5">
      <c r="A58">
        <v>9</v>
      </c>
      <c r="B58" t="s">
        <v>288</v>
      </c>
      <c r="E58">
        <v>9</v>
      </c>
      <c r="F58" t="s">
        <v>407</v>
      </c>
    </row>
    <row r="59" spans="1:6" ht="13.5">
      <c r="A59">
        <v>9</v>
      </c>
      <c r="B59" t="s">
        <v>288</v>
      </c>
      <c r="C59" t="s">
        <v>411</v>
      </c>
      <c r="E59">
        <v>9</v>
      </c>
      <c r="F59" t="s">
        <v>408</v>
      </c>
    </row>
    <row r="60" spans="1:6" ht="13.5">
      <c r="A60">
        <v>9</v>
      </c>
      <c r="B60" t="s">
        <v>412</v>
      </c>
      <c r="C60" t="s">
        <v>278</v>
      </c>
      <c r="E60">
        <v>9</v>
      </c>
      <c r="F60" t="s">
        <v>273</v>
      </c>
    </row>
    <row r="61" spans="1:6" ht="13.5">
      <c r="A61">
        <v>9</v>
      </c>
      <c r="B61" t="s">
        <v>413</v>
      </c>
      <c r="E61">
        <v>9</v>
      </c>
      <c r="F61" t="s">
        <v>414</v>
      </c>
    </row>
    <row r="62" spans="1:6" ht="13.5">
      <c r="A62">
        <v>10</v>
      </c>
      <c r="B62" t="s">
        <v>382</v>
      </c>
      <c r="E62">
        <v>9</v>
      </c>
      <c r="F62" t="s">
        <v>415</v>
      </c>
    </row>
    <row r="63" spans="1:6" ht="13.5">
      <c r="A63">
        <v>10</v>
      </c>
      <c r="B63" t="s">
        <v>416</v>
      </c>
      <c r="E63">
        <v>10</v>
      </c>
      <c r="F63" t="s">
        <v>418</v>
      </c>
    </row>
    <row r="64" spans="1:6" ht="13.5">
      <c r="A64">
        <v>10</v>
      </c>
      <c r="B64" t="s">
        <v>395</v>
      </c>
      <c r="C64" t="s">
        <v>417</v>
      </c>
      <c r="E64">
        <v>10</v>
      </c>
      <c r="F64" t="s">
        <v>269</v>
      </c>
    </row>
    <row r="65" spans="1:6" ht="13.5">
      <c r="A65">
        <v>10</v>
      </c>
      <c r="B65" t="s">
        <v>290</v>
      </c>
      <c r="C65" t="s">
        <v>419</v>
      </c>
      <c r="E65">
        <v>10</v>
      </c>
      <c r="F65" t="s">
        <v>423</v>
      </c>
    </row>
    <row r="66" spans="1:6" ht="13.5">
      <c r="A66">
        <v>10</v>
      </c>
      <c r="B66" t="s">
        <v>288</v>
      </c>
      <c r="C66" t="s">
        <v>419</v>
      </c>
      <c r="E66">
        <v>10</v>
      </c>
      <c r="F66" t="s">
        <v>429</v>
      </c>
    </row>
    <row r="67" spans="1:6" ht="13.5">
      <c r="A67">
        <v>10</v>
      </c>
      <c r="B67" t="s">
        <v>288</v>
      </c>
      <c r="C67" t="s">
        <v>420</v>
      </c>
      <c r="E67">
        <v>10</v>
      </c>
      <c r="F67" t="s">
        <v>425</v>
      </c>
    </row>
    <row r="68" spans="1:6" ht="13.5">
      <c r="A68">
        <v>10</v>
      </c>
      <c r="B68" t="s">
        <v>421</v>
      </c>
      <c r="C68" t="s">
        <v>422</v>
      </c>
      <c r="E68">
        <v>11</v>
      </c>
      <c r="F68" t="s">
        <v>435</v>
      </c>
    </row>
    <row r="69" spans="1:6" ht="13.5">
      <c r="A69">
        <v>10</v>
      </c>
      <c r="B69" t="s">
        <v>424</v>
      </c>
      <c r="C69" t="s">
        <v>425</v>
      </c>
      <c r="E69">
        <v>11</v>
      </c>
      <c r="F69" t="s">
        <v>253</v>
      </c>
    </row>
    <row r="70" spans="1:6" ht="13.5">
      <c r="A70">
        <v>10</v>
      </c>
      <c r="B70" t="s">
        <v>426</v>
      </c>
      <c r="C70" t="s">
        <v>427</v>
      </c>
      <c r="E70">
        <v>11</v>
      </c>
      <c r="F70" t="s">
        <v>441</v>
      </c>
    </row>
    <row r="71" spans="1:6" ht="13.5">
      <c r="A71">
        <v>10</v>
      </c>
      <c r="B71" t="s">
        <v>428</v>
      </c>
      <c r="E71">
        <v>12</v>
      </c>
      <c r="F71" t="s">
        <v>321</v>
      </c>
    </row>
    <row r="72" spans="1:6" ht="13.5">
      <c r="A72">
        <v>10</v>
      </c>
      <c r="B72" t="s">
        <v>401</v>
      </c>
      <c r="E72">
        <v>12</v>
      </c>
      <c r="F72" t="s">
        <v>280</v>
      </c>
    </row>
    <row r="73" spans="1:6" ht="13.5">
      <c r="A73">
        <v>10</v>
      </c>
      <c r="B73" t="s">
        <v>314</v>
      </c>
      <c r="C73" t="s">
        <v>428</v>
      </c>
      <c r="E73">
        <v>12</v>
      </c>
      <c r="F73" t="s">
        <v>423</v>
      </c>
    </row>
    <row r="74" spans="1:6" ht="13.5">
      <c r="A74">
        <v>11</v>
      </c>
      <c r="B74" t="s">
        <v>432</v>
      </c>
      <c r="E74">
        <v>12</v>
      </c>
      <c r="F74" t="s">
        <v>444</v>
      </c>
    </row>
    <row r="75" spans="1:6" ht="13.5">
      <c r="A75">
        <v>11</v>
      </c>
      <c r="B75" t="s">
        <v>433</v>
      </c>
      <c r="C75" t="s">
        <v>434</v>
      </c>
      <c r="E75">
        <v>12</v>
      </c>
      <c r="F75" t="s">
        <v>411</v>
      </c>
    </row>
    <row r="76" spans="1:6" ht="13.5">
      <c r="A76">
        <v>11</v>
      </c>
      <c r="B76" t="s">
        <v>321</v>
      </c>
      <c r="E76">
        <v>12</v>
      </c>
      <c r="F76" t="s">
        <v>447</v>
      </c>
    </row>
    <row r="77" spans="1:6" ht="13.5">
      <c r="A77">
        <v>11</v>
      </c>
      <c r="B77" t="s">
        <v>436</v>
      </c>
      <c r="E77">
        <v>12</v>
      </c>
      <c r="F77" t="s">
        <v>448</v>
      </c>
    </row>
    <row r="78" spans="1:6" ht="13.5">
      <c r="A78">
        <v>11</v>
      </c>
      <c r="B78" t="s">
        <v>437</v>
      </c>
      <c r="C78" t="s">
        <v>254</v>
      </c>
      <c r="E78">
        <v>12</v>
      </c>
      <c r="F78" t="s">
        <v>449</v>
      </c>
    </row>
    <row r="79" spans="1:6" ht="13.5">
      <c r="A79">
        <v>11</v>
      </c>
      <c r="B79" t="s">
        <v>436</v>
      </c>
      <c r="E79">
        <v>12</v>
      </c>
      <c r="F79" t="s">
        <v>450</v>
      </c>
    </row>
    <row r="80" spans="1:6" ht="13.5">
      <c r="A80">
        <v>11</v>
      </c>
      <c r="B80" t="s">
        <v>274</v>
      </c>
      <c r="E80">
        <v>12</v>
      </c>
      <c r="F80" t="s">
        <v>453</v>
      </c>
    </row>
    <row r="81" spans="1:6" ht="13.5">
      <c r="A81">
        <v>11</v>
      </c>
      <c r="B81" t="s">
        <v>439</v>
      </c>
      <c r="E81">
        <v>13</v>
      </c>
      <c r="F81" t="s">
        <v>288</v>
      </c>
    </row>
    <row r="82" spans="1:6" ht="13.5">
      <c r="A82">
        <v>11</v>
      </c>
      <c r="B82" t="s">
        <v>388</v>
      </c>
      <c r="C82" t="s">
        <v>440</v>
      </c>
      <c r="E82">
        <v>13</v>
      </c>
      <c r="F82" t="s">
        <v>270</v>
      </c>
    </row>
    <row r="83" spans="1:6" ht="13.5">
      <c r="A83">
        <v>12</v>
      </c>
      <c r="B83" t="s">
        <v>382</v>
      </c>
      <c r="C83" t="s">
        <v>408</v>
      </c>
      <c r="E83">
        <v>13</v>
      </c>
      <c r="F83" t="s">
        <v>442</v>
      </c>
    </row>
    <row r="84" spans="1:6" ht="13.5">
      <c r="A84">
        <v>12</v>
      </c>
      <c r="B84" t="s">
        <v>442</v>
      </c>
      <c r="C84" t="s">
        <v>443</v>
      </c>
      <c r="E84">
        <v>14</v>
      </c>
      <c r="F84" t="s">
        <v>488</v>
      </c>
    </row>
    <row r="85" spans="1:6" ht="13.5">
      <c r="A85">
        <v>12</v>
      </c>
      <c r="B85" t="s">
        <v>445</v>
      </c>
      <c r="E85">
        <v>14</v>
      </c>
      <c r="F85" t="s">
        <v>489</v>
      </c>
    </row>
    <row r="86" spans="1:3" ht="13.5">
      <c r="A86">
        <v>12</v>
      </c>
      <c r="B86" t="s">
        <v>271</v>
      </c>
      <c r="C86" t="s">
        <v>446</v>
      </c>
    </row>
    <row r="87" spans="1:2" ht="13.5">
      <c r="A87">
        <v>12</v>
      </c>
      <c r="B87" t="s">
        <v>451</v>
      </c>
    </row>
    <row r="88" spans="1:3" ht="13.5">
      <c r="A88">
        <v>12</v>
      </c>
      <c r="B88" t="s">
        <v>397</v>
      </c>
      <c r="C88" t="s">
        <v>452</v>
      </c>
    </row>
    <row r="89" spans="1:3" ht="13.5">
      <c r="A89">
        <v>13</v>
      </c>
      <c r="B89" t="s">
        <v>461</v>
      </c>
      <c r="C89" t="s">
        <v>462</v>
      </c>
    </row>
    <row r="90" spans="1:3" ht="13.5">
      <c r="A90">
        <v>13</v>
      </c>
      <c r="B90" t="s">
        <v>419</v>
      </c>
      <c r="C90" t="s">
        <v>465</v>
      </c>
    </row>
    <row r="91" spans="1:3" ht="13.5">
      <c r="A91">
        <v>13</v>
      </c>
      <c r="B91" t="s">
        <v>291</v>
      </c>
      <c r="C91" t="s">
        <v>288</v>
      </c>
    </row>
    <row r="92" spans="1:2" ht="13.5">
      <c r="A92">
        <v>13</v>
      </c>
      <c r="B92" t="s">
        <v>442</v>
      </c>
    </row>
    <row r="93" spans="1:3" ht="13.5">
      <c r="A93">
        <v>13</v>
      </c>
      <c r="B93" t="s">
        <v>295</v>
      </c>
      <c r="C93" t="s">
        <v>442</v>
      </c>
    </row>
    <row r="94" spans="1:3" ht="13.5">
      <c r="A94">
        <v>13</v>
      </c>
      <c r="B94" t="s">
        <v>264</v>
      </c>
      <c r="C94" t="s">
        <v>467</v>
      </c>
    </row>
    <row r="95" spans="1:3" ht="13.5">
      <c r="A95">
        <v>14</v>
      </c>
      <c r="B95" t="s">
        <v>474</v>
      </c>
      <c r="C95" t="s">
        <v>475</v>
      </c>
    </row>
    <row r="96" spans="1:2" ht="13.5">
      <c r="A96">
        <v>14</v>
      </c>
      <c r="B96" t="s">
        <v>476</v>
      </c>
    </row>
    <row r="97" spans="1:3" ht="13.5">
      <c r="A97">
        <v>14</v>
      </c>
      <c r="B97" t="s">
        <v>477</v>
      </c>
      <c r="C97" t="s">
        <v>478</v>
      </c>
    </row>
    <row r="98" spans="1:3" ht="13.5">
      <c r="A98">
        <v>14</v>
      </c>
      <c r="B98" t="s">
        <v>479</v>
      </c>
      <c r="C98" t="s">
        <v>480</v>
      </c>
    </row>
    <row r="99" spans="1:3" ht="13.5">
      <c r="A99">
        <v>14</v>
      </c>
      <c r="B99" t="s">
        <v>484</v>
      </c>
      <c r="C99" t="s">
        <v>486</v>
      </c>
    </row>
    <row r="100" spans="1:3" ht="13.5">
      <c r="A100">
        <v>14</v>
      </c>
      <c r="B100" t="s">
        <v>485</v>
      </c>
      <c r="C100" t="s">
        <v>484</v>
      </c>
    </row>
    <row r="101" spans="1:3" ht="13.5">
      <c r="A101">
        <v>14</v>
      </c>
      <c r="B101" t="s">
        <v>487</v>
      </c>
      <c r="C101" t="s">
        <v>488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V73"/>
  <sheetViews>
    <sheetView workbookViewId="0" topLeftCell="A1">
      <pane xSplit="7" ySplit="2" topLeftCell="H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H29" sqref="H29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6.375" style="0" customWidth="1"/>
    <col min="5" max="5" width="3.75390625" style="0" customWidth="1"/>
    <col min="6" max="22" width="5.00390625" style="0" customWidth="1"/>
  </cols>
  <sheetData>
    <row r="1" spans="1:4" ht="19.5" thickBot="1">
      <c r="A1" s="70" t="s">
        <v>22</v>
      </c>
      <c r="B1" s="71"/>
      <c r="C1" s="71"/>
      <c r="D1" s="72"/>
    </row>
    <row r="2" spans="8:22" ht="13.5">
      <c r="H2" t="s">
        <v>63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</row>
    <row r="3" ht="13.5">
      <c r="A3" s="9" t="s">
        <v>91</v>
      </c>
    </row>
    <row r="4" spans="1:4" ht="13.5">
      <c r="A4" s="3" t="s">
        <v>41</v>
      </c>
      <c r="B4" s="3" t="s">
        <v>34</v>
      </c>
      <c r="C4" s="3" t="s">
        <v>42</v>
      </c>
      <c r="D4" s="3" t="s">
        <v>543</v>
      </c>
    </row>
    <row r="5" spans="1:22" ht="13.5">
      <c r="A5" s="6" t="s">
        <v>108</v>
      </c>
      <c r="B5" s="6">
        <v>1</v>
      </c>
      <c r="C5" s="5" t="s">
        <v>503</v>
      </c>
      <c r="D5" s="5">
        <v>101</v>
      </c>
      <c r="F5" s="4">
        <f>IF(AND(F41&lt;&gt;"",SUMIF(I5:V5,"&gt;0",I41:V41)&gt;0),SUMPRODUCT(I5:V5,I41:V41)/SUMIF(I5:V5,"&gt;0",I41:V41),"")</f>
        <v>5.892857142857143</v>
      </c>
      <c r="G5" s="20"/>
      <c r="I5" s="4">
        <v>5.5</v>
      </c>
      <c r="J5" s="4">
        <v>6.5</v>
      </c>
      <c r="K5" s="4">
        <v>6.5</v>
      </c>
      <c r="L5" s="4">
        <v>6</v>
      </c>
      <c r="M5" s="4">
        <v>5.5</v>
      </c>
      <c r="N5" s="4">
        <v>5.5</v>
      </c>
      <c r="O5" s="4">
        <v>6</v>
      </c>
      <c r="P5" s="4">
        <v>6</v>
      </c>
      <c r="Q5" s="4">
        <v>6</v>
      </c>
      <c r="R5" s="4">
        <v>5.5</v>
      </c>
      <c r="S5" s="4">
        <v>6</v>
      </c>
      <c r="T5" s="4">
        <v>6</v>
      </c>
      <c r="U5" s="4">
        <v>6</v>
      </c>
      <c r="V5" s="4">
        <v>5.5</v>
      </c>
    </row>
    <row r="6" spans="1:22" ht="13.5">
      <c r="A6" s="6" t="s">
        <v>108</v>
      </c>
      <c r="B6" s="6">
        <v>23</v>
      </c>
      <c r="C6" s="5" t="s">
        <v>43</v>
      </c>
      <c r="D6" s="5">
        <v>123</v>
      </c>
      <c r="F6" s="4">
        <f aca="true" t="shared" si="0" ref="F6:F27">IF(AND(F42&lt;&gt;"",SUMIF(I6:V6,"&gt;0",I42:V42)&gt;0),SUMPRODUCT(I6:V6,I42:V42)/SUMIF(I6:V6,"&gt;0",I42:V42),"")</f>
      </c>
      <c r="G6" s="20"/>
      <c r="I6" s="4" t="s">
        <v>248</v>
      </c>
      <c r="J6" s="4" t="s">
        <v>248</v>
      </c>
      <c r="K6" s="4" t="s">
        <v>248</v>
      </c>
      <c r="L6" s="4" t="s">
        <v>248</v>
      </c>
      <c r="M6" s="4" t="s">
        <v>248</v>
      </c>
      <c r="N6" s="4" t="s">
        <v>248</v>
      </c>
      <c r="O6" s="4" t="s">
        <v>248</v>
      </c>
      <c r="P6" s="4" t="s">
        <v>248</v>
      </c>
      <c r="Q6" s="4" t="s">
        <v>248</v>
      </c>
      <c r="R6" s="4" t="s">
        <v>248</v>
      </c>
      <c r="S6" s="4" t="s">
        <v>248</v>
      </c>
      <c r="T6" s="4" t="s">
        <v>248</v>
      </c>
      <c r="U6" s="4" t="s">
        <v>248</v>
      </c>
      <c r="V6" s="4" t="s">
        <v>248</v>
      </c>
    </row>
    <row r="7" spans="1:22" ht="13.5">
      <c r="A7" s="1" t="s">
        <v>110</v>
      </c>
      <c r="B7" s="1">
        <v>4</v>
      </c>
      <c r="C7" s="10" t="s">
        <v>505</v>
      </c>
      <c r="D7" s="10">
        <v>104</v>
      </c>
      <c r="F7" s="4">
        <f t="shared" si="0"/>
        <v>5.751396648044692</v>
      </c>
      <c r="G7" s="20"/>
      <c r="I7" s="4">
        <v>6</v>
      </c>
      <c r="J7" s="4">
        <v>5.5</v>
      </c>
      <c r="K7" s="4">
        <v>5.5</v>
      </c>
      <c r="L7" s="4" t="s">
        <v>248</v>
      </c>
      <c r="M7" s="4">
        <v>5.5</v>
      </c>
      <c r="N7" s="4">
        <v>5.5</v>
      </c>
      <c r="O7" s="4">
        <v>6</v>
      </c>
      <c r="P7" s="4" t="s">
        <v>248</v>
      </c>
      <c r="Q7" s="4">
        <v>6.5</v>
      </c>
      <c r="R7" s="4">
        <v>5.5</v>
      </c>
      <c r="S7" s="4">
        <v>6</v>
      </c>
      <c r="T7" s="4">
        <v>5</v>
      </c>
      <c r="U7" s="4">
        <v>6.5</v>
      </c>
      <c r="V7" s="4">
        <v>5.5</v>
      </c>
    </row>
    <row r="8" spans="1:22" ht="13.5">
      <c r="A8" s="1" t="s">
        <v>111</v>
      </c>
      <c r="B8" s="1">
        <v>15</v>
      </c>
      <c r="C8" s="10" t="s">
        <v>522</v>
      </c>
      <c r="D8" s="10">
        <v>115</v>
      </c>
      <c r="F8" s="4">
        <f t="shared" si="0"/>
        <v>5.45</v>
      </c>
      <c r="G8" s="20"/>
      <c r="I8" s="4">
        <v>5</v>
      </c>
      <c r="J8" s="4" t="s">
        <v>248</v>
      </c>
      <c r="K8" s="4">
        <v>5.5</v>
      </c>
      <c r="L8" s="4">
        <v>5</v>
      </c>
      <c r="M8" s="4" t="s">
        <v>248</v>
      </c>
      <c r="N8" s="4">
        <v>5</v>
      </c>
      <c r="O8" s="4" t="s">
        <v>248</v>
      </c>
      <c r="P8" s="4">
        <v>6</v>
      </c>
      <c r="Q8" s="4">
        <v>6</v>
      </c>
      <c r="R8" s="4">
        <v>5.5</v>
      </c>
      <c r="S8" s="4" t="s">
        <v>248</v>
      </c>
      <c r="T8" s="4">
        <v>5</v>
      </c>
      <c r="U8" s="4">
        <v>6</v>
      </c>
      <c r="V8" s="4">
        <v>5.5</v>
      </c>
    </row>
    <row r="9" spans="1:22" ht="13.5">
      <c r="A9" s="1" t="s">
        <v>110</v>
      </c>
      <c r="B9" s="1">
        <v>22</v>
      </c>
      <c r="C9" s="10" t="s">
        <v>45</v>
      </c>
      <c r="D9" s="10">
        <v>122</v>
      </c>
      <c r="F9" s="4">
        <f t="shared" si="0"/>
        <v>5.625</v>
      </c>
      <c r="G9" s="20"/>
      <c r="I9" s="4" t="s">
        <v>248</v>
      </c>
      <c r="J9" s="4">
        <v>5</v>
      </c>
      <c r="K9" s="4" t="s">
        <v>248</v>
      </c>
      <c r="L9" s="4">
        <v>5</v>
      </c>
      <c r="M9" s="4" t="s">
        <v>248</v>
      </c>
      <c r="N9" s="4" t="s">
        <v>248</v>
      </c>
      <c r="O9" s="4">
        <v>6</v>
      </c>
      <c r="P9" s="4">
        <v>6.5</v>
      </c>
      <c r="Q9" s="4" t="s">
        <v>248</v>
      </c>
      <c r="R9" s="4" t="s">
        <v>248</v>
      </c>
      <c r="S9" s="4" t="s">
        <v>248</v>
      </c>
      <c r="T9" s="4" t="s">
        <v>248</v>
      </c>
      <c r="U9" s="4" t="s">
        <v>248</v>
      </c>
      <c r="V9" s="4" t="s">
        <v>248</v>
      </c>
    </row>
    <row r="10" spans="1:22" ht="13.5">
      <c r="A10" s="1" t="s">
        <v>110</v>
      </c>
      <c r="B10" s="1">
        <v>3</v>
      </c>
      <c r="C10" s="10" t="s">
        <v>46</v>
      </c>
      <c r="D10" s="10">
        <v>103</v>
      </c>
      <c r="F10" s="4">
        <f t="shared" si="0"/>
        <v>5.866197183098592</v>
      </c>
      <c r="G10" s="20"/>
      <c r="I10" s="4" t="s">
        <v>248</v>
      </c>
      <c r="J10" s="4" t="s">
        <v>248</v>
      </c>
      <c r="K10" s="4" t="s">
        <v>248</v>
      </c>
      <c r="L10" s="4">
        <v>5.5</v>
      </c>
      <c r="M10" s="4">
        <v>5.5</v>
      </c>
      <c r="N10" s="4" t="s">
        <v>248</v>
      </c>
      <c r="O10" s="4" t="s">
        <v>248</v>
      </c>
      <c r="P10" s="4" t="s">
        <v>248</v>
      </c>
      <c r="Q10" s="4" t="s">
        <v>248</v>
      </c>
      <c r="R10" s="4" t="s">
        <v>248</v>
      </c>
      <c r="S10" s="4">
        <v>6.5</v>
      </c>
      <c r="T10" s="4" t="s">
        <v>248</v>
      </c>
      <c r="U10" s="4">
        <v>6.5</v>
      </c>
      <c r="V10" s="4" t="s">
        <v>294</v>
      </c>
    </row>
    <row r="11" spans="1:22" ht="13.5">
      <c r="A11" s="1" t="s">
        <v>112</v>
      </c>
      <c r="B11" s="1">
        <v>2</v>
      </c>
      <c r="C11" s="10" t="s">
        <v>534</v>
      </c>
      <c r="D11" s="10">
        <v>102</v>
      </c>
      <c r="F11" s="4">
        <f t="shared" si="0"/>
        <v>5.993548387096774</v>
      </c>
      <c r="G11" s="20"/>
      <c r="I11" s="4">
        <v>6</v>
      </c>
      <c r="J11" s="4">
        <v>6</v>
      </c>
      <c r="K11" s="4" t="s">
        <v>248</v>
      </c>
      <c r="L11" s="4">
        <v>6</v>
      </c>
      <c r="M11" s="4" t="s">
        <v>248</v>
      </c>
      <c r="N11" s="4">
        <v>5.5</v>
      </c>
      <c r="O11" s="4">
        <v>5.5</v>
      </c>
      <c r="P11" s="4">
        <v>6.5</v>
      </c>
      <c r="Q11" s="4">
        <v>7</v>
      </c>
      <c r="R11" s="4">
        <v>6.5</v>
      </c>
      <c r="S11" s="4">
        <v>7</v>
      </c>
      <c r="T11" s="4">
        <v>6</v>
      </c>
      <c r="U11" s="4" t="s">
        <v>248</v>
      </c>
      <c r="V11" s="4">
        <v>5.5</v>
      </c>
    </row>
    <row r="12" spans="1:22" ht="13.5">
      <c r="A12" s="1" t="s">
        <v>112</v>
      </c>
      <c r="B12" s="1">
        <v>17</v>
      </c>
      <c r="C12" s="10" t="s">
        <v>48</v>
      </c>
      <c r="D12" s="10">
        <v>117</v>
      </c>
      <c r="F12" s="4">
        <f t="shared" si="0"/>
        <v>5.804772234273319</v>
      </c>
      <c r="G12" s="20"/>
      <c r="I12" s="4" t="s">
        <v>248</v>
      </c>
      <c r="J12" s="4">
        <v>5.5</v>
      </c>
      <c r="K12" s="4" t="s">
        <v>248</v>
      </c>
      <c r="L12" s="4">
        <v>6</v>
      </c>
      <c r="M12" s="4">
        <v>5.5</v>
      </c>
      <c r="N12" s="4" t="s">
        <v>248</v>
      </c>
      <c r="O12" s="4" t="s">
        <v>248</v>
      </c>
      <c r="P12" s="4">
        <v>6.5</v>
      </c>
      <c r="Q12" s="4" t="s">
        <v>248</v>
      </c>
      <c r="R12" s="4">
        <v>5</v>
      </c>
      <c r="S12" s="4" t="s">
        <v>248</v>
      </c>
      <c r="T12" s="4" t="s">
        <v>248</v>
      </c>
      <c r="U12" s="4">
        <v>6.5</v>
      </c>
      <c r="V12" s="4" t="s">
        <v>248</v>
      </c>
    </row>
    <row r="13" spans="1:22" ht="13.5">
      <c r="A13" s="1" t="s">
        <v>112</v>
      </c>
      <c r="B13" s="1">
        <v>21</v>
      </c>
      <c r="C13" s="10" t="s">
        <v>49</v>
      </c>
      <c r="D13" s="10">
        <v>121</v>
      </c>
      <c r="F13" s="4">
        <f t="shared" si="0"/>
        <v>6.006963788300836</v>
      </c>
      <c r="G13" s="20"/>
      <c r="I13" s="4">
        <v>5.5</v>
      </c>
      <c r="J13" s="4">
        <v>6</v>
      </c>
      <c r="K13" s="4">
        <v>6</v>
      </c>
      <c r="L13" s="4">
        <v>5.5</v>
      </c>
      <c r="M13" s="4">
        <v>6</v>
      </c>
      <c r="N13" s="4">
        <v>5.5</v>
      </c>
      <c r="O13" s="4">
        <v>7.5</v>
      </c>
      <c r="P13" s="4">
        <v>6.5</v>
      </c>
      <c r="Q13" s="4">
        <v>7</v>
      </c>
      <c r="R13" s="4">
        <v>6</v>
      </c>
      <c r="S13" s="4">
        <v>6</v>
      </c>
      <c r="T13" s="4">
        <v>6.5</v>
      </c>
      <c r="U13" s="4" t="s">
        <v>248</v>
      </c>
      <c r="V13" s="4">
        <v>6</v>
      </c>
    </row>
    <row r="14" spans="1:22" ht="13.5">
      <c r="A14" s="1" t="s">
        <v>112</v>
      </c>
      <c r="B14" s="1">
        <v>13</v>
      </c>
      <c r="C14" s="10" t="s">
        <v>50</v>
      </c>
      <c r="D14" s="10">
        <v>113</v>
      </c>
      <c r="F14" s="4">
        <f t="shared" si="0"/>
        <v>6.304530201342282</v>
      </c>
      <c r="G14" s="20"/>
      <c r="I14" s="4" t="s">
        <v>248</v>
      </c>
      <c r="J14" s="4" t="s">
        <v>248</v>
      </c>
      <c r="K14" s="4">
        <v>6.5</v>
      </c>
      <c r="L14" s="4">
        <v>6.5</v>
      </c>
      <c r="M14" s="4">
        <v>6.5</v>
      </c>
      <c r="N14" s="4" t="s">
        <v>248</v>
      </c>
      <c r="O14" s="4">
        <v>6</v>
      </c>
      <c r="P14" s="4" t="s">
        <v>248</v>
      </c>
      <c r="Q14" s="4">
        <v>6</v>
      </c>
      <c r="R14" s="4" t="s">
        <v>248</v>
      </c>
      <c r="S14" s="4">
        <v>6.5</v>
      </c>
      <c r="T14" s="4">
        <v>6</v>
      </c>
      <c r="U14" s="4">
        <v>6.5</v>
      </c>
      <c r="V14" s="4" t="s">
        <v>248</v>
      </c>
    </row>
    <row r="15" spans="1:22" ht="13.5">
      <c r="A15" s="8" t="s">
        <v>113</v>
      </c>
      <c r="B15" s="8">
        <v>6</v>
      </c>
      <c r="C15" s="11" t="s">
        <v>51</v>
      </c>
      <c r="D15" s="11">
        <v>106</v>
      </c>
      <c r="F15" s="4">
        <f t="shared" si="0"/>
        <v>5.886211512717537</v>
      </c>
      <c r="G15" s="20"/>
      <c r="I15" s="4">
        <v>6.5</v>
      </c>
      <c r="J15" s="4">
        <v>6.5</v>
      </c>
      <c r="K15" s="4">
        <v>6</v>
      </c>
      <c r="L15" s="4">
        <v>5</v>
      </c>
      <c r="M15" s="4" t="s">
        <v>248</v>
      </c>
      <c r="N15" s="4">
        <v>5.5</v>
      </c>
      <c r="O15" s="4">
        <v>5.5</v>
      </c>
      <c r="P15" s="4">
        <v>6</v>
      </c>
      <c r="Q15" s="4" t="s">
        <v>248</v>
      </c>
      <c r="R15" s="4">
        <v>6</v>
      </c>
      <c r="S15" s="4" t="s">
        <v>248</v>
      </c>
      <c r="T15" s="4">
        <v>5.5</v>
      </c>
      <c r="U15" s="4" t="s">
        <v>248</v>
      </c>
      <c r="V15" s="4">
        <v>6.5</v>
      </c>
    </row>
    <row r="16" spans="1:22" ht="13.5">
      <c r="A16" s="8" t="s">
        <v>113</v>
      </c>
      <c r="B16" s="8">
        <v>16</v>
      </c>
      <c r="C16" s="11" t="s">
        <v>52</v>
      </c>
      <c r="D16" s="11">
        <v>116</v>
      </c>
      <c r="F16" s="4">
        <f t="shared" si="0"/>
        <v>5.775815217391305</v>
      </c>
      <c r="G16" s="20"/>
      <c r="I16" s="4">
        <v>6</v>
      </c>
      <c r="J16" s="4" t="s">
        <v>248</v>
      </c>
      <c r="K16" s="4">
        <v>5.5</v>
      </c>
      <c r="L16" s="4" t="s">
        <v>248</v>
      </c>
      <c r="M16" s="4">
        <v>6</v>
      </c>
      <c r="N16" s="4" t="s">
        <v>248</v>
      </c>
      <c r="O16" s="4" t="s">
        <v>248</v>
      </c>
      <c r="P16" s="4" t="s">
        <v>248</v>
      </c>
      <c r="Q16" s="4">
        <v>6</v>
      </c>
      <c r="R16" s="4" t="s">
        <v>248</v>
      </c>
      <c r="S16" s="4" t="s">
        <v>248</v>
      </c>
      <c r="T16" s="4">
        <v>6</v>
      </c>
      <c r="U16" s="4">
        <v>5.5</v>
      </c>
      <c r="V16" s="4" t="s">
        <v>248</v>
      </c>
    </row>
    <row r="17" spans="1:22" ht="13.5">
      <c r="A17" s="8" t="s">
        <v>114</v>
      </c>
      <c r="B17" s="8">
        <v>7</v>
      </c>
      <c r="C17" s="11" t="s">
        <v>53</v>
      </c>
      <c r="D17" s="11">
        <v>107</v>
      </c>
      <c r="F17" s="4">
        <f t="shared" si="0"/>
        <v>6.1050955414012735</v>
      </c>
      <c r="G17" s="20"/>
      <c r="I17" s="4">
        <v>6.5</v>
      </c>
      <c r="J17" s="4">
        <v>6</v>
      </c>
      <c r="K17" s="4">
        <v>6</v>
      </c>
      <c r="L17" s="4" t="s">
        <v>248</v>
      </c>
      <c r="M17" s="4">
        <v>6</v>
      </c>
      <c r="N17" s="4">
        <v>6.5</v>
      </c>
      <c r="O17" s="4" t="s">
        <v>248</v>
      </c>
      <c r="P17" s="4">
        <v>5.5</v>
      </c>
      <c r="Q17" s="4">
        <v>6.5</v>
      </c>
      <c r="R17" s="4" t="s">
        <v>248</v>
      </c>
      <c r="S17" s="4">
        <v>6.5</v>
      </c>
      <c r="T17" s="4">
        <v>6</v>
      </c>
      <c r="U17" s="4">
        <v>6</v>
      </c>
      <c r="V17" s="4">
        <v>5.5</v>
      </c>
    </row>
    <row r="18" spans="1:22" ht="13.5">
      <c r="A18" s="8" t="s">
        <v>114</v>
      </c>
      <c r="B18" s="8">
        <v>5</v>
      </c>
      <c r="C18" s="11" t="s">
        <v>54</v>
      </c>
      <c r="D18" s="11">
        <v>105</v>
      </c>
      <c r="F18" s="4">
        <f t="shared" si="0"/>
        <v>6.317687074829932</v>
      </c>
      <c r="G18" s="20"/>
      <c r="I18" s="4">
        <v>7.5</v>
      </c>
      <c r="J18" s="4">
        <v>6</v>
      </c>
      <c r="K18" s="4">
        <v>6</v>
      </c>
      <c r="L18" s="4">
        <v>6</v>
      </c>
      <c r="M18" s="4">
        <v>6</v>
      </c>
      <c r="N18" s="4" t="s">
        <v>248</v>
      </c>
      <c r="O18" s="4">
        <v>6.5</v>
      </c>
      <c r="P18" s="4">
        <v>6</v>
      </c>
      <c r="Q18" s="4" t="s">
        <v>248</v>
      </c>
      <c r="R18" s="4">
        <v>6</v>
      </c>
      <c r="S18" s="4">
        <v>6.5</v>
      </c>
      <c r="T18" s="4" t="s">
        <v>248</v>
      </c>
      <c r="U18" s="4">
        <v>6.5</v>
      </c>
      <c r="V18" s="4">
        <v>6</v>
      </c>
    </row>
    <row r="19" spans="1:22" ht="13.5">
      <c r="A19" s="8" t="s">
        <v>114</v>
      </c>
      <c r="B19" s="8">
        <v>19</v>
      </c>
      <c r="C19" s="11" t="s">
        <v>55</v>
      </c>
      <c r="D19" s="11">
        <v>119</v>
      </c>
      <c r="F19" s="4">
        <f t="shared" si="0"/>
        <v>6.016129032258065</v>
      </c>
      <c r="G19" s="20"/>
      <c r="I19" s="4" t="s">
        <v>248</v>
      </c>
      <c r="J19" s="4">
        <v>6</v>
      </c>
      <c r="K19" s="4">
        <v>6</v>
      </c>
      <c r="L19" s="4">
        <v>6.5</v>
      </c>
      <c r="M19" s="4">
        <v>6.5</v>
      </c>
      <c r="N19" s="4" t="s">
        <v>248</v>
      </c>
      <c r="O19" s="4" t="s">
        <v>248</v>
      </c>
      <c r="P19" s="4">
        <v>6</v>
      </c>
      <c r="Q19" s="4">
        <v>6.5</v>
      </c>
      <c r="R19" s="4">
        <v>6</v>
      </c>
      <c r="S19" s="4">
        <v>5.5</v>
      </c>
      <c r="T19" s="4" t="s">
        <v>248</v>
      </c>
      <c r="U19" s="4">
        <v>5.5</v>
      </c>
      <c r="V19" s="4" t="s">
        <v>248</v>
      </c>
    </row>
    <row r="20" spans="1:22" ht="13.5">
      <c r="A20" s="8" t="s">
        <v>115</v>
      </c>
      <c r="B20" s="8">
        <v>8</v>
      </c>
      <c r="C20" s="11" t="s">
        <v>56</v>
      </c>
      <c r="D20" s="11">
        <v>108</v>
      </c>
      <c r="F20" s="4">
        <f t="shared" si="0"/>
        <v>5.083743842364532</v>
      </c>
      <c r="G20" s="20"/>
      <c r="I20" s="4">
        <v>5</v>
      </c>
      <c r="J20" s="4" t="s">
        <v>248</v>
      </c>
      <c r="K20" s="4">
        <v>5</v>
      </c>
      <c r="L20" s="4" t="s">
        <v>248</v>
      </c>
      <c r="M20" s="4">
        <v>5.5</v>
      </c>
      <c r="N20" s="4">
        <v>6</v>
      </c>
      <c r="O20" s="4">
        <v>6</v>
      </c>
      <c r="P20" s="4" t="s">
        <v>248</v>
      </c>
      <c r="Q20" s="4" t="s">
        <v>248</v>
      </c>
      <c r="R20" s="4">
        <v>4</v>
      </c>
      <c r="S20" s="4" t="s">
        <v>248</v>
      </c>
      <c r="T20" s="4" t="s">
        <v>248</v>
      </c>
      <c r="U20" s="4" t="s">
        <v>248</v>
      </c>
      <c r="V20" s="4" t="s">
        <v>248</v>
      </c>
    </row>
    <row r="21" spans="1:22" ht="13.5">
      <c r="A21" s="8" t="s">
        <v>115</v>
      </c>
      <c r="B21" s="8">
        <v>14</v>
      </c>
      <c r="C21" s="11" t="s">
        <v>116</v>
      </c>
      <c r="D21" s="11">
        <v>114</v>
      </c>
      <c r="F21" s="4">
        <f t="shared" si="0"/>
        <v>5.0979020979020975</v>
      </c>
      <c r="G21" s="20"/>
      <c r="I21" s="4">
        <v>5.5</v>
      </c>
      <c r="J21" s="4" t="s">
        <v>248</v>
      </c>
      <c r="K21" s="4" t="s">
        <v>248</v>
      </c>
      <c r="L21" s="4">
        <v>4.5</v>
      </c>
      <c r="M21" s="4" t="s">
        <v>248</v>
      </c>
      <c r="N21" s="4" t="s">
        <v>248</v>
      </c>
      <c r="O21" s="4">
        <v>6</v>
      </c>
      <c r="P21" s="4" t="s">
        <v>248</v>
      </c>
      <c r="Q21" s="4" t="s">
        <v>248</v>
      </c>
      <c r="R21" s="4">
        <v>6</v>
      </c>
      <c r="S21" s="4" t="s">
        <v>248</v>
      </c>
      <c r="T21" s="4" t="s">
        <v>248</v>
      </c>
      <c r="U21" s="4" t="s">
        <v>248</v>
      </c>
      <c r="V21" s="4" t="s">
        <v>248</v>
      </c>
    </row>
    <row r="22" spans="1:22" ht="13.5">
      <c r="A22" s="8" t="s">
        <v>117</v>
      </c>
      <c r="B22" s="8">
        <v>10</v>
      </c>
      <c r="C22" s="11" t="s">
        <v>512</v>
      </c>
      <c r="D22" s="11">
        <v>110</v>
      </c>
      <c r="F22" s="4">
        <f t="shared" si="0"/>
        <v>5.451080773606371</v>
      </c>
      <c r="G22" s="20"/>
      <c r="I22" s="4">
        <v>5.5</v>
      </c>
      <c r="J22" s="4">
        <v>6.5</v>
      </c>
      <c r="K22" s="4">
        <v>4</v>
      </c>
      <c r="L22" s="4" t="s">
        <v>248</v>
      </c>
      <c r="M22" s="4">
        <v>5.5</v>
      </c>
      <c r="N22" s="4">
        <v>6</v>
      </c>
      <c r="O22" s="4">
        <v>6</v>
      </c>
      <c r="P22" s="4" t="s">
        <v>248</v>
      </c>
      <c r="Q22" s="4">
        <v>5</v>
      </c>
      <c r="R22" s="4">
        <v>5</v>
      </c>
      <c r="S22" s="4">
        <v>6.5</v>
      </c>
      <c r="T22" s="4">
        <v>5</v>
      </c>
      <c r="U22" s="4">
        <v>5.5</v>
      </c>
      <c r="V22" s="4">
        <v>5</v>
      </c>
    </row>
    <row r="23" spans="1:22" ht="13.5">
      <c r="A23" s="8" t="s">
        <v>117</v>
      </c>
      <c r="B23" s="8">
        <v>20</v>
      </c>
      <c r="C23" s="11" t="s">
        <v>59</v>
      </c>
      <c r="D23" s="11">
        <v>120</v>
      </c>
      <c r="F23" s="4">
        <f t="shared" si="0"/>
        <v>5.432330827067669</v>
      </c>
      <c r="G23" s="20"/>
      <c r="I23" s="4" t="s">
        <v>248</v>
      </c>
      <c r="J23" s="4" t="s">
        <v>248</v>
      </c>
      <c r="K23" s="4" t="s">
        <v>248</v>
      </c>
      <c r="L23" s="4">
        <v>7</v>
      </c>
      <c r="M23" s="4" t="s">
        <v>248</v>
      </c>
      <c r="N23" s="4">
        <v>5.5</v>
      </c>
      <c r="O23" s="4" t="s">
        <v>248</v>
      </c>
      <c r="P23" s="4">
        <v>5.5</v>
      </c>
      <c r="Q23" s="4" t="s">
        <v>248</v>
      </c>
      <c r="R23" s="4" t="s">
        <v>248</v>
      </c>
      <c r="S23" s="4">
        <v>4.5</v>
      </c>
      <c r="T23" s="4">
        <v>5</v>
      </c>
      <c r="U23" s="4" t="s">
        <v>248</v>
      </c>
      <c r="V23" s="4" t="s">
        <v>248</v>
      </c>
    </row>
    <row r="24" spans="1:22" ht="13.5">
      <c r="A24" s="2" t="s">
        <v>118</v>
      </c>
      <c r="B24" s="2">
        <v>9</v>
      </c>
      <c r="C24" s="12" t="s">
        <v>60</v>
      </c>
      <c r="D24" s="12">
        <v>109</v>
      </c>
      <c r="F24" s="4">
        <f t="shared" si="0"/>
        <v>5.61875</v>
      </c>
      <c r="G24" s="20"/>
      <c r="I24" s="4">
        <v>6</v>
      </c>
      <c r="J24" s="4">
        <v>5.5</v>
      </c>
      <c r="K24" s="4">
        <v>7.5</v>
      </c>
      <c r="L24" s="4">
        <v>5.5</v>
      </c>
      <c r="M24" s="4" t="s">
        <v>248</v>
      </c>
      <c r="N24" s="4">
        <v>5.5</v>
      </c>
      <c r="O24" s="4">
        <v>5</v>
      </c>
      <c r="P24" s="4">
        <v>6.5</v>
      </c>
      <c r="Q24" s="4">
        <v>5</v>
      </c>
      <c r="R24" s="4">
        <v>6</v>
      </c>
      <c r="S24" s="4">
        <v>5</v>
      </c>
      <c r="T24" s="4">
        <v>6</v>
      </c>
      <c r="U24" s="4">
        <v>5.5</v>
      </c>
      <c r="V24" s="4">
        <v>5.5</v>
      </c>
    </row>
    <row r="25" spans="1:22" ht="13.5">
      <c r="A25" s="2" t="s">
        <v>118</v>
      </c>
      <c r="B25" s="2">
        <v>11</v>
      </c>
      <c r="C25" s="12" t="s">
        <v>538</v>
      </c>
      <c r="D25" s="12">
        <v>111</v>
      </c>
      <c r="F25" s="4">
        <f t="shared" si="0"/>
        <v>5.464560862865947</v>
      </c>
      <c r="G25" s="20"/>
      <c r="I25" s="4">
        <v>6</v>
      </c>
      <c r="J25" s="4">
        <v>5.5</v>
      </c>
      <c r="K25" s="4" t="s">
        <v>248</v>
      </c>
      <c r="L25" s="4" t="s">
        <v>248</v>
      </c>
      <c r="M25" s="4">
        <v>5</v>
      </c>
      <c r="N25" s="4">
        <v>5.5</v>
      </c>
      <c r="O25" s="4">
        <v>6</v>
      </c>
      <c r="P25" s="4" t="s">
        <v>248</v>
      </c>
      <c r="Q25" s="4">
        <v>6</v>
      </c>
      <c r="R25" s="4">
        <v>5.5</v>
      </c>
      <c r="S25" s="4">
        <v>5.5</v>
      </c>
      <c r="T25" s="4">
        <v>5</v>
      </c>
      <c r="U25" s="4" t="s">
        <v>248</v>
      </c>
      <c r="V25" s="4">
        <v>5</v>
      </c>
    </row>
    <row r="26" spans="1:22" ht="13.5">
      <c r="A26" s="2" t="s">
        <v>118</v>
      </c>
      <c r="B26" s="2">
        <v>12</v>
      </c>
      <c r="C26" s="12" t="s">
        <v>61</v>
      </c>
      <c r="D26" s="12">
        <v>120</v>
      </c>
      <c r="F26" s="4">
        <f t="shared" si="0"/>
        <v>5.891389432485323</v>
      </c>
      <c r="G26" s="20"/>
      <c r="I26" s="4" t="s">
        <v>248</v>
      </c>
      <c r="J26" s="4">
        <v>5</v>
      </c>
      <c r="K26" s="4" t="s">
        <v>248</v>
      </c>
      <c r="L26" s="4" t="s">
        <v>248</v>
      </c>
      <c r="M26" s="4" t="s">
        <v>248</v>
      </c>
      <c r="N26" s="4">
        <v>5.5</v>
      </c>
      <c r="O26" s="4">
        <v>5.5</v>
      </c>
      <c r="P26" s="4">
        <v>7.5</v>
      </c>
      <c r="Q26" s="4">
        <v>5.5</v>
      </c>
      <c r="R26" s="4" t="s">
        <v>248</v>
      </c>
      <c r="S26" s="4">
        <v>6</v>
      </c>
      <c r="T26" s="4">
        <v>5</v>
      </c>
      <c r="U26" s="4">
        <v>6.5</v>
      </c>
      <c r="V26" s="4">
        <v>6</v>
      </c>
    </row>
    <row r="27" spans="1:22" ht="13.5">
      <c r="A27" s="2" t="s">
        <v>119</v>
      </c>
      <c r="B27" s="2">
        <v>18</v>
      </c>
      <c r="C27" s="12" t="s">
        <v>62</v>
      </c>
      <c r="D27" s="12">
        <v>118</v>
      </c>
      <c r="F27" s="4">
        <f t="shared" si="0"/>
        <v>5.369230769230769</v>
      </c>
      <c r="G27" s="20"/>
      <c r="I27" s="4" t="s">
        <v>248</v>
      </c>
      <c r="J27" s="4" t="s">
        <v>248</v>
      </c>
      <c r="K27" s="4">
        <v>6.5</v>
      </c>
      <c r="L27" s="4" t="s">
        <v>248</v>
      </c>
      <c r="M27" s="4">
        <v>5</v>
      </c>
      <c r="N27" s="4">
        <v>5.5</v>
      </c>
      <c r="O27" s="4" t="s">
        <v>248</v>
      </c>
      <c r="P27" s="4">
        <v>5</v>
      </c>
      <c r="Q27" s="4">
        <v>6</v>
      </c>
      <c r="R27" s="4" t="s">
        <v>248</v>
      </c>
      <c r="S27" s="4" t="s">
        <v>248</v>
      </c>
      <c r="T27" s="4" t="s">
        <v>248</v>
      </c>
      <c r="U27" s="4">
        <v>6</v>
      </c>
      <c r="V27" s="4">
        <v>5.5</v>
      </c>
    </row>
    <row r="28" spans="1:22" ht="13.5">
      <c r="A28" s="6"/>
      <c r="B28" s="6"/>
      <c r="C28" s="5"/>
      <c r="D28" s="5"/>
      <c r="F28" s="4"/>
      <c r="G28" s="20"/>
      <c r="I28" s="4" t="s">
        <v>248</v>
      </c>
      <c r="J28" s="4" t="s">
        <v>248</v>
      </c>
      <c r="K28" s="4" t="s">
        <v>248</v>
      </c>
      <c r="L28" s="4" t="s">
        <v>248</v>
      </c>
      <c r="M28" s="4" t="s">
        <v>248</v>
      </c>
      <c r="N28" s="4" t="s">
        <v>248</v>
      </c>
      <c r="O28" s="4" t="s">
        <v>248</v>
      </c>
      <c r="P28" s="4" t="s">
        <v>248</v>
      </c>
      <c r="Q28" s="4" t="s">
        <v>248</v>
      </c>
      <c r="R28" s="4" t="s">
        <v>248</v>
      </c>
      <c r="S28" s="4" t="s">
        <v>248</v>
      </c>
      <c r="T28" s="4" t="s">
        <v>248</v>
      </c>
      <c r="U28" s="4" t="s">
        <v>248</v>
      </c>
      <c r="V28" s="4" t="s">
        <v>248</v>
      </c>
    </row>
    <row r="29" spans="1:22" ht="13.5">
      <c r="A29" s="6"/>
      <c r="B29" s="6"/>
      <c r="C29" s="5"/>
      <c r="D29" s="5"/>
      <c r="F29" s="4"/>
      <c r="G29" s="20"/>
      <c r="I29" s="4" t="s">
        <v>248</v>
      </c>
      <c r="J29" s="4" t="s">
        <v>248</v>
      </c>
      <c r="K29" s="4" t="s">
        <v>248</v>
      </c>
      <c r="L29" s="4" t="s">
        <v>248</v>
      </c>
      <c r="M29" s="4" t="s">
        <v>248</v>
      </c>
      <c r="N29" s="4" t="s">
        <v>248</v>
      </c>
      <c r="O29" s="4" t="s">
        <v>248</v>
      </c>
      <c r="P29" s="4" t="s">
        <v>248</v>
      </c>
      <c r="Q29" s="4" t="s">
        <v>248</v>
      </c>
      <c r="R29" s="4" t="s">
        <v>248</v>
      </c>
      <c r="S29" s="4" t="s">
        <v>248</v>
      </c>
      <c r="T29" s="4" t="s">
        <v>248</v>
      </c>
      <c r="U29" s="4" t="s">
        <v>248</v>
      </c>
      <c r="V29" s="4" t="s">
        <v>248</v>
      </c>
    </row>
    <row r="30" spans="1:22" ht="13.5">
      <c r="A30" s="6"/>
      <c r="B30" s="6"/>
      <c r="C30" s="5"/>
      <c r="D30" s="5"/>
      <c r="F30" s="4"/>
      <c r="G30" s="20"/>
      <c r="I30" s="4" t="s">
        <v>248</v>
      </c>
      <c r="J30" s="4" t="s">
        <v>248</v>
      </c>
      <c r="K30" s="4" t="s">
        <v>248</v>
      </c>
      <c r="L30" s="4" t="s">
        <v>248</v>
      </c>
      <c r="M30" s="4" t="s">
        <v>248</v>
      </c>
      <c r="N30" s="4" t="s">
        <v>248</v>
      </c>
      <c r="O30" s="4" t="s">
        <v>248</v>
      </c>
      <c r="P30" s="4" t="s">
        <v>248</v>
      </c>
      <c r="Q30" s="4" t="s">
        <v>248</v>
      </c>
      <c r="R30" s="4" t="s">
        <v>248</v>
      </c>
      <c r="S30" s="4" t="s">
        <v>248</v>
      </c>
      <c r="T30" s="4" t="s">
        <v>248</v>
      </c>
      <c r="U30" s="4" t="s">
        <v>248</v>
      </c>
      <c r="V30" s="4" t="s">
        <v>248</v>
      </c>
    </row>
    <row r="31" spans="1:22" ht="13.5">
      <c r="A31" s="6"/>
      <c r="B31" s="6"/>
      <c r="C31" s="5"/>
      <c r="D31" s="5"/>
      <c r="F31" s="4"/>
      <c r="G31" s="20"/>
      <c r="I31" s="4" t="s">
        <v>248</v>
      </c>
      <c r="J31" s="4" t="s">
        <v>248</v>
      </c>
      <c r="K31" s="4" t="s">
        <v>248</v>
      </c>
      <c r="L31" s="4" t="s">
        <v>248</v>
      </c>
      <c r="M31" s="4" t="s">
        <v>248</v>
      </c>
      <c r="N31" s="4" t="s">
        <v>248</v>
      </c>
      <c r="O31" s="4" t="s">
        <v>248</v>
      </c>
      <c r="P31" s="4" t="s">
        <v>248</v>
      </c>
      <c r="Q31" s="4" t="s">
        <v>248</v>
      </c>
      <c r="R31" s="4" t="s">
        <v>248</v>
      </c>
      <c r="S31" s="4" t="s">
        <v>248</v>
      </c>
      <c r="T31" s="4" t="s">
        <v>248</v>
      </c>
      <c r="U31" s="4" t="s">
        <v>248</v>
      </c>
      <c r="V31" s="4" t="s">
        <v>248</v>
      </c>
    </row>
    <row r="32" spans="1:22" ht="13.5">
      <c r="A32" s="6"/>
      <c r="B32" s="6"/>
      <c r="C32" s="5"/>
      <c r="D32" s="5"/>
      <c r="F32" s="4"/>
      <c r="G32" s="20"/>
      <c r="I32" s="4" t="s">
        <v>248</v>
      </c>
      <c r="J32" s="4" t="s">
        <v>248</v>
      </c>
      <c r="K32" s="4" t="s">
        <v>248</v>
      </c>
      <c r="L32" s="4" t="s">
        <v>248</v>
      </c>
      <c r="M32" s="4" t="s">
        <v>248</v>
      </c>
      <c r="N32" s="4" t="s">
        <v>248</v>
      </c>
      <c r="O32" s="4" t="s">
        <v>248</v>
      </c>
      <c r="P32" s="4" t="s">
        <v>248</v>
      </c>
      <c r="Q32" s="4" t="s">
        <v>248</v>
      </c>
      <c r="R32" s="4" t="s">
        <v>248</v>
      </c>
      <c r="S32" s="4" t="s">
        <v>248</v>
      </c>
      <c r="T32" s="4" t="s">
        <v>248</v>
      </c>
      <c r="U32" s="4" t="s">
        <v>248</v>
      </c>
      <c r="V32" s="4" t="s">
        <v>248</v>
      </c>
    </row>
    <row r="33" spans="1:22" ht="13.5">
      <c r="A33" s="6"/>
      <c r="B33" s="6"/>
      <c r="C33" s="5"/>
      <c r="D33" s="5"/>
      <c r="F33" s="4"/>
      <c r="G33" s="20"/>
      <c r="I33" s="4" t="s">
        <v>248</v>
      </c>
      <c r="J33" s="4" t="s">
        <v>248</v>
      </c>
      <c r="K33" s="4" t="s">
        <v>248</v>
      </c>
      <c r="L33" s="4" t="s">
        <v>248</v>
      </c>
      <c r="M33" s="4" t="s">
        <v>248</v>
      </c>
      <c r="N33" s="4" t="s">
        <v>248</v>
      </c>
      <c r="O33" s="4" t="s">
        <v>248</v>
      </c>
      <c r="P33" s="4" t="s">
        <v>248</v>
      </c>
      <c r="Q33" s="4" t="s">
        <v>248</v>
      </c>
      <c r="R33" s="4" t="s">
        <v>248</v>
      </c>
      <c r="S33" s="4" t="s">
        <v>248</v>
      </c>
      <c r="T33" s="4" t="s">
        <v>248</v>
      </c>
      <c r="U33" s="4" t="s">
        <v>248</v>
      </c>
      <c r="V33" s="4" t="s">
        <v>248</v>
      </c>
    </row>
    <row r="34" spans="1:22" ht="13.5">
      <c r="A34" s="6"/>
      <c r="B34" s="6"/>
      <c r="C34" s="5"/>
      <c r="D34" s="5"/>
      <c r="F34" s="4"/>
      <c r="G34" s="20"/>
      <c r="I34" s="4" t="s">
        <v>248</v>
      </c>
      <c r="J34" s="4" t="s">
        <v>248</v>
      </c>
      <c r="K34" s="4" t="s">
        <v>248</v>
      </c>
      <c r="L34" s="4" t="s">
        <v>248</v>
      </c>
      <c r="M34" s="4" t="s">
        <v>248</v>
      </c>
      <c r="N34" s="4" t="s">
        <v>248</v>
      </c>
      <c r="O34" s="4" t="s">
        <v>248</v>
      </c>
      <c r="P34" s="4" t="s">
        <v>248</v>
      </c>
      <c r="Q34" s="4" t="s">
        <v>248</v>
      </c>
      <c r="R34" s="4" t="s">
        <v>248</v>
      </c>
      <c r="S34" s="4" t="s">
        <v>248</v>
      </c>
      <c r="T34" s="4" t="s">
        <v>248</v>
      </c>
      <c r="U34" s="4" t="s">
        <v>248</v>
      </c>
      <c r="V34" s="4" t="s">
        <v>248</v>
      </c>
    </row>
    <row r="35" spans="1:22" ht="13.5">
      <c r="A35" s="6"/>
      <c r="B35" s="6"/>
      <c r="C35" s="5"/>
      <c r="D35" s="5"/>
      <c r="F35" s="4"/>
      <c r="G35" s="20"/>
      <c r="I35" s="4" t="s">
        <v>248</v>
      </c>
      <c r="J35" s="4" t="s">
        <v>248</v>
      </c>
      <c r="K35" s="4" t="s">
        <v>248</v>
      </c>
      <c r="L35" s="4" t="s">
        <v>248</v>
      </c>
      <c r="M35" s="4" t="s">
        <v>248</v>
      </c>
      <c r="N35" s="4" t="s">
        <v>248</v>
      </c>
      <c r="O35" s="4" t="s">
        <v>248</v>
      </c>
      <c r="P35" s="4" t="s">
        <v>248</v>
      </c>
      <c r="Q35" s="4" t="s">
        <v>248</v>
      </c>
      <c r="R35" s="4" t="s">
        <v>248</v>
      </c>
      <c r="S35" s="4" t="s">
        <v>248</v>
      </c>
      <c r="T35" s="4" t="s">
        <v>248</v>
      </c>
      <c r="U35" s="4" t="s">
        <v>248</v>
      </c>
      <c r="V35" s="4" t="s">
        <v>248</v>
      </c>
    </row>
    <row r="36" spans="1:22" ht="13.5">
      <c r="A36" s="6"/>
      <c r="B36" s="6"/>
      <c r="C36" s="5"/>
      <c r="D36" s="5"/>
      <c r="F36" s="4"/>
      <c r="G36" s="20"/>
      <c r="I36" s="4" t="s">
        <v>248</v>
      </c>
      <c r="J36" s="4" t="s">
        <v>248</v>
      </c>
      <c r="K36" s="4" t="s">
        <v>248</v>
      </c>
      <c r="L36" s="4" t="s">
        <v>248</v>
      </c>
      <c r="M36" s="4" t="s">
        <v>248</v>
      </c>
      <c r="N36" s="4" t="s">
        <v>248</v>
      </c>
      <c r="O36" s="4" t="s">
        <v>248</v>
      </c>
      <c r="P36" s="4" t="s">
        <v>248</v>
      </c>
      <c r="Q36" s="4" t="s">
        <v>248</v>
      </c>
      <c r="R36" s="4" t="s">
        <v>248</v>
      </c>
      <c r="S36" s="4" t="s">
        <v>248</v>
      </c>
      <c r="T36" s="4" t="s">
        <v>248</v>
      </c>
      <c r="U36" s="4" t="s">
        <v>248</v>
      </c>
      <c r="V36" s="4" t="s">
        <v>248</v>
      </c>
    </row>
    <row r="37" spans="1:22" ht="13.5">
      <c r="A37" s="6"/>
      <c r="B37" s="6"/>
      <c r="C37" s="5"/>
      <c r="D37" s="5"/>
      <c r="F37" s="4"/>
      <c r="G37" s="20"/>
      <c r="I37" s="4" t="s">
        <v>248</v>
      </c>
      <c r="J37" s="4" t="s">
        <v>248</v>
      </c>
      <c r="K37" s="4" t="s">
        <v>248</v>
      </c>
      <c r="L37" s="4" t="s">
        <v>248</v>
      </c>
      <c r="M37" s="4" t="s">
        <v>248</v>
      </c>
      <c r="N37" s="4" t="s">
        <v>248</v>
      </c>
      <c r="O37" s="4" t="s">
        <v>248</v>
      </c>
      <c r="P37" s="4" t="s">
        <v>248</v>
      </c>
      <c r="Q37" s="4" t="s">
        <v>248</v>
      </c>
      <c r="R37" s="4" t="s">
        <v>248</v>
      </c>
      <c r="S37" s="4" t="s">
        <v>248</v>
      </c>
      <c r="T37" s="4" t="s">
        <v>248</v>
      </c>
      <c r="U37" s="4" t="s">
        <v>248</v>
      </c>
      <c r="V37" s="4" t="s">
        <v>248</v>
      </c>
    </row>
    <row r="39" ht="13.5">
      <c r="A39" t="s">
        <v>92</v>
      </c>
    </row>
    <row r="40" spans="1:7" ht="13.5">
      <c r="A40" s="3" t="s">
        <v>41</v>
      </c>
      <c r="B40" s="3" t="s">
        <v>34</v>
      </c>
      <c r="C40" s="3" t="s">
        <v>42</v>
      </c>
      <c r="D40" s="3" t="s">
        <v>543</v>
      </c>
      <c r="F40" t="s">
        <v>235</v>
      </c>
      <c r="G40" t="s">
        <v>236</v>
      </c>
    </row>
    <row r="41" spans="1:22" ht="13.5">
      <c r="A41" s="6" t="str">
        <f aca="true" t="shared" si="1" ref="A41:C61">A5</f>
        <v>ＧＫ</v>
      </c>
      <c r="B41" s="6">
        <f t="shared" si="1"/>
        <v>1</v>
      </c>
      <c r="C41" s="5" t="str">
        <f t="shared" si="1"/>
        <v>☆御田　万里</v>
      </c>
      <c r="D41" s="5">
        <f aca="true" t="shared" si="2" ref="D41:D63">D5</f>
        <v>101</v>
      </c>
      <c r="F41" s="4">
        <f>IF(SUM(I41:V41)=0,"",SUM(I41:V41))</f>
        <v>1260</v>
      </c>
      <c r="G41" s="4">
        <f>IF(COUNT(I41:V41)=0,"",COUNT(I41:V41))</f>
        <v>14</v>
      </c>
      <c r="I41" s="4">
        <v>90</v>
      </c>
      <c r="J41" s="4">
        <v>90</v>
      </c>
      <c r="K41" s="4">
        <v>90</v>
      </c>
      <c r="L41" s="4">
        <v>90</v>
      </c>
      <c r="M41" s="4">
        <v>90</v>
      </c>
      <c r="N41" s="4">
        <v>90</v>
      </c>
      <c r="O41" s="4">
        <v>90</v>
      </c>
      <c r="P41" s="4">
        <v>90</v>
      </c>
      <c r="Q41" s="4">
        <v>90</v>
      </c>
      <c r="R41" s="4">
        <v>90</v>
      </c>
      <c r="S41" s="4">
        <v>90</v>
      </c>
      <c r="T41" s="4">
        <v>90</v>
      </c>
      <c r="U41" s="4">
        <v>90</v>
      </c>
      <c r="V41" s="4">
        <v>90</v>
      </c>
    </row>
    <row r="42" spans="1:22" ht="13.5">
      <c r="A42" s="6" t="str">
        <f t="shared" si="1"/>
        <v>ＧＫ</v>
      </c>
      <c r="B42" s="6">
        <f t="shared" si="1"/>
        <v>23</v>
      </c>
      <c r="C42" s="5" t="str">
        <f t="shared" si="1"/>
        <v>伊集院　メイ</v>
      </c>
      <c r="D42" s="5">
        <f t="shared" si="2"/>
        <v>123</v>
      </c>
      <c r="F42" s="4">
        <f aca="true" t="shared" si="3" ref="F42:F63">IF(SUM(I42:V42)=0,"",SUM(I42:V42))</f>
      </c>
      <c r="G42" s="4">
        <f aca="true" t="shared" si="4" ref="G42:G63">IF(COUNT(I42:V42)=0,"",COUNT(I42:V42))</f>
      </c>
      <c r="I42" s="4" t="s">
        <v>248</v>
      </c>
      <c r="J42" s="4" t="s">
        <v>248</v>
      </c>
      <c r="K42" s="4" t="s">
        <v>248</v>
      </c>
      <c r="L42" s="4" t="s">
        <v>248</v>
      </c>
      <c r="M42" s="4" t="s">
        <v>248</v>
      </c>
      <c r="N42" s="4" t="s">
        <v>248</v>
      </c>
      <c r="O42" s="4" t="s">
        <v>248</v>
      </c>
      <c r="P42" s="4" t="s">
        <v>248</v>
      </c>
      <c r="Q42" s="4" t="s">
        <v>248</v>
      </c>
      <c r="R42" s="4" t="s">
        <v>248</v>
      </c>
      <c r="S42" s="4" t="s">
        <v>248</v>
      </c>
      <c r="T42" s="4" t="s">
        <v>248</v>
      </c>
      <c r="U42" s="4" t="s">
        <v>248</v>
      </c>
      <c r="V42" s="4" t="s">
        <v>248</v>
      </c>
    </row>
    <row r="43" spans="1:22" ht="13.5">
      <c r="A43" s="1" t="str">
        <f t="shared" si="1"/>
        <v>ＣＢ</v>
      </c>
      <c r="B43" s="1">
        <f t="shared" si="1"/>
        <v>4</v>
      </c>
      <c r="C43" s="10" t="str">
        <f t="shared" si="1"/>
        <v>☆草薙　忍</v>
      </c>
      <c r="D43" s="10">
        <f t="shared" si="2"/>
        <v>104</v>
      </c>
      <c r="F43" s="4">
        <f t="shared" si="3"/>
        <v>1074</v>
      </c>
      <c r="G43" s="4">
        <f t="shared" si="4"/>
        <v>12</v>
      </c>
      <c r="I43" s="4">
        <v>90</v>
      </c>
      <c r="J43" s="4">
        <v>90</v>
      </c>
      <c r="K43" s="4">
        <v>90</v>
      </c>
      <c r="L43" s="4" t="s">
        <v>248</v>
      </c>
      <c r="M43" s="4">
        <v>90</v>
      </c>
      <c r="N43" s="4">
        <v>90</v>
      </c>
      <c r="O43" s="4">
        <v>90</v>
      </c>
      <c r="P43" s="4" t="s">
        <v>248</v>
      </c>
      <c r="Q43" s="4">
        <v>90</v>
      </c>
      <c r="R43" s="4">
        <v>90</v>
      </c>
      <c r="S43" s="4">
        <v>90</v>
      </c>
      <c r="T43" s="4">
        <v>90</v>
      </c>
      <c r="U43" s="4">
        <v>90</v>
      </c>
      <c r="V43" s="4">
        <v>84</v>
      </c>
    </row>
    <row r="44" spans="1:22" ht="13.5">
      <c r="A44" s="1" t="str">
        <f t="shared" si="1"/>
        <v>ＳＷ</v>
      </c>
      <c r="B44" s="1">
        <f t="shared" si="1"/>
        <v>15</v>
      </c>
      <c r="C44" s="10" t="str">
        <f t="shared" si="1"/>
        <v>★水無月　琴子</v>
      </c>
      <c r="D44" s="10">
        <f t="shared" si="2"/>
        <v>115</v>
      </c>
      <c r="F44" s="4">
        <f t="shared" si="3"/>
        <v>900</v>
      </c>
      <c r="G44" s="4">
        <f t="shared" si="4"/>
        <v>10</v>
      </c>
      <c r="I44" s="4">
        <v>90</v>
      </c>
      <c r="J44" s="4" t="s">
        <v>248</v>
      </c>
      <c r="K44" s="4">
        <v>90</v>
      </c>
      <c r="L44" s="4">
        <v>90</v>
      </c>
      <c r="M44" s="4" t="s">
        <v>248</v>
      </c>
      <c r="N44" s="4">
        <v>90</v>
      </c>
      <c r="O44" s="4" t="s">
        <v>248</v>
      </c>
      <c r="P44" s="4">
        <v>90</v>
      </c>
      <c r="Q44" s="4">
        <v>90</v>
      </c>
      <c r="R44" s="4">
        <v>90</v>
      </c>
      <c r="S44" s="4" t="s">
        <v>248</v>
      </c>
      <c r="T44" s="4">
        <v>90</v>
      </c>
      <c r="U44" s="4">
        <v>90</v>
      </c>
      <c r="V44" s="4">
        <v>90</v>
      </c>
    </row>
    <row r="45" spans="1:22" ht="13.5">
      <c r="A45" s="1" t="str">
        <f t="shared" si="1"/>
        <v>ＣＢ</v>
      </c>
      <c r="B45" s="1">
        <f t="shared" si="1"/>
        <v>22</v>
      </c>
      <c r="C45" s="10" t="str">
        <f t="shared" si="1"/>
        <v>藤沢　夏海</v>
      </c>
      <c r="D45" s="10">
        <f t="shared" si="2"/>
        <v>122</v>
      </c>
      <c r="F45" s="4">
        <f t="shared" si="3"/>
        <v>360</v>
      </c>
      <c r="G45" s="4">
        <f t="shared" si="4"/>
        <v>4</v>
      </c>
      <c r="I45" s="4" t="s">
        <v>248</v>
      </c>
      <c r="J45" s="4">
        <v>90</v>
      </c>
      <c r="K45" s="4" t="s">
        <v>248</v>
      </c>
      <c r="L45" s="4">
        <v>90</v>
      </c>
      <c r="M45" s="4" t="s">
        <v>248</v>
      </c>
      <c r="N45" s="4" t="s">
        <v>248</v>
      </c>
      <c r="O45" s="4">
        <v>90</v>
      </c>
      <c r="P45" s="4">
        <v>90</v>
      </c>
      <c r="Q45" s="4" t="s">
        <v>248</v>
      </c>
      <c r="R45" s="4" t="s">
        <v>248</v>
      </c>
      <c r="S45" s="4" t="s">
        <v>248</v>
      </c>
      <c r="T45" s="4" t="s">
        <v>248</v>
      </c>
      <c r="U45" s="4" t="s">
        <v>248</v>
      </c>
      <c r="V45" s="4" t="s">
        <v>248</v>
      </c>
    </row>
    <row r="46" spans="1:22" ht="13.5">
      <c r="A46" s="1" t="str">
        <f t="shared" si="1"/>
        <v>ＣＢ</v>
      </c>
      <c r="B46" s="1">
        <f t="shared" si="1"/>
        <v>3</v>
      </c>
      <c r="C46" s="10" t="str">
        <f t="shared" si="1"/>
        <v>星乃　結美</v>
      </c>
      <c r="D46" s="10">
        <f t="shared" si="2"/>
        <v>103</v>
      </c>
      <c r="F46" s="4">
        <f t="shared" si="3"/>
        <v>290</v>
      </c>
      <c r="G46" s="4">
        <f t="shared" si="4"/>
        <v>5</v>
      </c>
      <c r="I46" s="4" t="s">
        <v>248</v>
      </c>
      <c r="J46" s="4" t="s">
        <v>248</v>
      </c>
      <c r="K46" s="4" t="s">
        <v>248</v>
      </c>
      <c r="L46" s="4">
        <v>90</v>
      </c>
      <c r="M46" s="4">
        <v>90</v>
      </c>
      <c r="N46" s="4" t="s">
        <v>248</v>
      </c>
      <c r="O46" s="4" t="s">
        <v>248</v>
      </c>
      <c r="P46" s="4" t="s">
        <v>248</v>
      </c>
      <c r="Q46" s="4" t="s">
        <v>248</v>
      </c>
      <c r="R46" s="4" t="s">
        <v>248</v>
      </c>
      <c r="S46" s="4">
        <v>90</v>
      </c>
      <c r="T46" s="4" t="s">
        <v>248</v>
      </c>
      <c r="U46" s="4">
        <v>14</v>
      </c>
      <c r="V46" s="4">
        <v>6</v>
      </c>
    </row>
    <row r="47" spans="1:22" ht="13.5">
      <c r="A47" s="1" t="str">
        <f t="shared" si="1"/>
        <v>ＳＢ</v>
      </c>
      <c r="B47" s="1">
        <f t="shared" si="1"/>
        <v>2</v>
      </c>
      <c r="C47" s="10" t="str">
        <f t="shared" si="1"/>
        <v>※野咲　すみれ</v>
      </c>
      <c r="D47" s="10">
        <f t="shared" si="2"/>
        <v>102</v>
      </c>
      <c r="F47" s="4">
        <f t="shared" si="3"/>
        <v>775</v>
      </c>
      <c r="G47" s="4">
        <f t="shared" si="4"/>
        <v>11</v>
      </c>
      <c r="I47" s="4">
        <v>90</v>
      </c>
      <c r="J47" s="4">
        <v>77</v>
      </c>
      <c r="K47" s="4" t="s">
        <v>248</v>
      </c>
      <c r="L47" s="4">
        <v>79</v>
      </c>
      <c r="M47" s="4" t="s">
        <v>248</v>
      </c>
      <c r="N47" s="4">
        <v>68</v>
      </c>
      <c r="O47" s="4">
        <v>90</v>
      </c>
      <c r="P47" s="4">
        <v>76</v>
      </c>
      <c r="Q47" s="4">
        <v>24</v>
      </c>
      <c r="R47" s="4">
        <v>68</v>
      </c>
      <c r="S47" s="4">
        <v>23</v>
      </c>
      <c r="T47" s="4">
        <v>90</v>
      </c>
      <c r="U47" s="4" t="s">
        <v>248</v>
      </c>
      <c r="V47" s="4">
        <v>90</v>
      </c>
    </row>
    <row r="48" spans="1:22" ht="13.5">
      <c r="A48" s="1" t="str">
        <f t="shared" si="1"/>
        <v>ＳＢ</v>
      </c>
      <c r="B48" s="1">
        <f t="shared" si="1"/>
        <v>17</v>
      </c>
      <c r="C48" s="10" t="str">
        <f t="shared" si="1"/>
        <v>江藤　和代</v>
      </c>
      <c r="D48" s="10">
        <f t="shared" si="2"/>
        <v>117</v>
      </c>
      <c r="F48" s="4">
        <f t="shared" si="3"/>
        <v>461</v>
      </c>
      <c r="G48" s="4">
        <f t="shared" si="4"/>
        <v>6</v>
      </c>
      <c r="I48" s="4" t="s">
        <v>248</v>
      </c>
      <c r="J48" s="4">
        <v>90</v>
      </c>
      <c r="K48" s="4" t="s">
        <v>248</v>
      </c>
      <c r="L48" s="4">
        <v>11</v>
      </c>
      <c r="M48" s="4">
        <v>90</v>
      </c>
      <c r="N48" s="4" t="s">
        <v>248</v>
      </c>
      <c r="O48" s="4" t="s">
        <v>248</v>
      </c>
      <c r="P48" s="4">
        <v>90</v>
      </c>
      <c r="Q48" s="4" t="s">
        <v>248</v>
      </c>
      <c r="R48" s="4">
        <v>90</v>
      </c>
      <c r="S48" s="4" t="s">
        <v>248</v>
      </c>
      <c r="T48" s="4" t="s">
        <v>248</v>
      </c>
      <c r="U48" s="4">
        <v>90</v>
      </c>
      <c r="V48" s="4" t="s">
        <v>248</v>
      </c>
    </row>
    <row r="49" spans="1:22" ht="13.5">
      <c r="A49" s="1" t="str">
        <f t="shared" si="1"/>
        <v>ＳＢ</v>
      </c>
      <c r="B49" s="1">
        <f t="shared" si="1"/>
        <v>21</v>
      </c>
      <c r="C49" s="10" t="str">
        <f t="shared" si="1"/>
        <v>咲野　明日香</v>
      </c>
      <c r="D49" s="10">
        <f t="shared" si="2"/>
        <v>121</v>
      </c>
      <c r="F49" s="4">
        <f t="shared" si="3"/>
        <v>718</v>
      </c>
      <c r="G49" s="4">
        <f t="shared" si="4"/>
        <v>13</v>
      </c>
      <c r="I49" s="4">
        <v>90</v>
      </c>
      <c r="J49" s="4">
        <v>20</v>
      </c>
      <c r="K49" s="4">
        <v>90</v>
      </c>
      <c r="L49" s="4">
        <v>90</v>
      </c>
      <c r="M49" s="4">
        <v>19</v>
      </c>
      <c r="N49" s="4">
        <v>90</v>
      </c>
      <c r="O49" s="4">
        <v>37</v>
      </c>
      <c r="P49" s="4">
        <v>14</v>
      </c>
      <c r="Q49" s="4">
        <v>66</v>
      </c>
      <c r="R49" s="4">
        <v>22</v>
      </c>
      <c r="S49" s="4">
        <v>67</v>
      </c>
      <c r="T49" s="4">
        <v>23</v>
      </c>
      <c r="U49" s="4" t="s">
        <v>248</v>
      </c>
      <c r="V49" s="4">
        <v>90</v>
      </c>
    </row>
    <row r="50" spans="1:22" ht="13.5">
      <c r="A50" s="1" t="str">
        <f t="shared" si="1"/>
        <v>ＳＢ</v>
      </c>
      <c r="B50" s="1">
        <f t="shared" si="1"/>
        <v>13</v>
      </c>
      <c r="C50" s="10" t="str">
        <f t="shared" si="1"/>
        <v>七瀬　優</v>
      </c>
      <c r="D50" s="10">
        <f t="shared" si="2"/>
        <v>113</v>
      </c>
      <c r="F50" s="4">
        <f t="shared" si="3"/>
        <v>596</v>
      </c>
      <c r="G50" s="4">
        <f t="shared" si="4"/>
        <v>8</v>
      </c>
      <c r="I50" s="4" t="s">
        <v>248</v>
      </c>
      <c r="J50" s="4" t="s">
        <v>248</v>
      </c>
      <c r="K50" s="4">
        <v>90</v>
      </c>
      <c r="L50" s="4">
        <v>17</v>
      </c>
      <c r="M50" s="4">
        <v>90</v>
      </c>
      <c r="N50" s="4" t="s">
        <v>248</v>
      </c>
      <c r="O50" s="4">
        <v>53</v>
      </c>
      <c r="P50" s="4" t="s">
        <v>248</v>
      </c>
      <c r="Q50" s="4">
        <v>90</v>
      </c>
      <c r="R50" s="4" t="s">
        <v>248</v>
      </c>
      <c r="S50" s="4">
        <v>90</v>
      </c>
      <c r="T50" s="4">
        <v>90</v>
      </c>
      <c r="U50" s="4">
        <v>76</v>
      </c>
      <c r="V50" s="4" t="s">
        <v>248</v>
      </c>
    </row>
    <row r="51" spans="1:22" ht="13.5">
      <c r="A51" s="8" t="str">
        <f t="shared" si="1"/>
        <v>ＤＭＦ</v>
      </c>
      <c r="B51" s="8">
        <f t="shared" si="1"/>
        <v>6</v>
      </c>
      <c r="C51" s="11" t="str">
        <f t="shared" si="1"/>
        <v>渡井　かずみ</v>
      </c>
      <c r="D51" s="11">
        <f t="shared" si="2"/>
        <v>106</v>
      </c>
      <c r="F51" s="4">
        <f t="shared" si="3"/>
        <v>747</v>
      </c>
      <c r="G51" s="4">
        <f t="shared" si="4"/>
        <v>10</v>
      </c>
      <c r="I51" s="4">
        <v>90</v>
      </c>
      <c r="J51" s="4">
        <v>90</v>
      </c>
      <c r="K51" s="4">
        <v>15</v>
      </c>
      <c r="L51" s="4">
        <v>90</v>
      </c>
      <c r="M51" s="4" t="s">
        <v>248</v>
      </c>
      <c r="N51" s="4">
        <v>90</v>
      </c>
      <c r="O51" s="4">
        <v>90</v>
      </c>
      <c r="P51" s="4">
        <v>22</v>
      </c>
      <c r="Q51" s="4" t="s">
        <v>248</v>
      </c>
      <c r="R51" s="4">
        <v>90</v>
      </c>
      <c r="S51" s="4" t="s">
        <v>248</v>
      </c>
      <c r="T51" s="4">
        <v>80</v>
      </c>
      <c r="U51" s="4" t="s">
        <v>248</v>
      </c>
      <c r="V51" s="4">
        <v>90</v>
      </c>
    </row>
    <row r="52" spans="1:22" ht="13.5">
      <c r="A52" s="8" t="str">
        <f t="shared" si="1"/>
        <v>ＤＭＦ</v>
      </c>
      <c r="B52" s="8">
        <f t="shared" si="1"/>
        <v>16</v>
      </c>
      <c r="C52" s="11" t="str">
        <f t="shared" si="1"/>
        <v>里仲　なるみ</v>
      </c>
      <c r="D52" s="11">
        <f t="shared" si="2"/>
        <v>116</v>
      </c>
      <c r="F52" s="4">
        <f t="shared" si="3"/>
        <v>368</v>
      </c>
      <c r="G52" s="4">
        <f t="shared" si="4"/>
        <v>6</v>
      </c>
      <c r="I52" s="4">
        <v>13</v>
      </c>
      <c r="J52" s="4" t="s">
        <v>248</v>
      </c>
      <c r="K52" s="4">
        <v>75</v>
      </c>
      <c r="L52" s="4" t="s">
        <v>248</v>
      </c>
      <c r="M52" s="4">
        <v>90</v>
      </c>
      <c r="N52" s="4" t="s">
        <v>248</v>
      </c>
      <c r="O52" s="4" t="s">
        <v>248</v>
      </c>
      <c r="P52" s="4" t="s">
        <v>248</v>
      </c>
      <c r="Q52" s="4">
        <v>90</v>
      </c>
      <c r="R52" s="4" t="s">
        <v>248</v>
      </c>
      <c r="S52" s="4" t="s">
        <v>248</v>
      </c>
      <c r="T52" s="4">
        <v>10</v>
      </c>
      <c r="U52" s="4">
        <v>90</v>
      </c>
      <c r="V52" s="4" t="s">
        <v>248</v>
      </c>
    </row>
    <row r="53" spans="1:22" ht="13.5">
      <c r="A53" s="8" t="str">
        <f t="shared" si="1"/>
        <v>ＣＭＦ</v>
      </c>
      <c r="B53" s="8">
        <f t="shared" si="1"/>
        <v>7</v>
      </c>
      <c r="C53" s="11" t="str">
        <f t="shared" si="1"/>
        <v>橘　恵美</v>
      </c>
      <c r="D53" s="11">
        <f t="shared" si="2"/>
        <v>107</v>
      </c>
      <c r="F53" s="4">
        <f t="shared" si="3"/>
        <v>785</v>
      </c>
      <c r="G53" s="4">
        <f t="shared" si="4"/>
        <v>11</v>
      </c>
      <c r="I53" s="4">
        <v>77</v>
      </c>
      <c r="J53" s="4">
        <v>13</v>
      </c>
      <c r="K53" s="4">
        <v>66</v>
      </c>
      <c r="L53" s="4" t="s">
        <v>248</v>
      </c>
      <c r="M53" s="4">
        <v>90</v>
      </c>
      <c r="N53" s="4">
        <v>90</v>
      </c>
      <c r="O53" s="4" t="s">
        <v>248</v>
      </c>
      <c r="P53" s="4">
        <v>68</v>
      </c>
      <c r="Q53" s="4">
        <v>66</v>
      </c>
      <c r="R53" s="4" t="s">
        <v>248</v>
      </c>
      <c r="S53" s="4">
        <v>90</v>
      </c>
      <c r="T53" s="4">
        <v>67</v>
      </c>
      <c r="U53" s="4">
        <v>68</v>
      </c>
      <c r="V53" s="4">
        <v>90</v>
      </c>
    </row>
    <row r="54" spans="1:22" ht="13.5">
      <c r="A54" s="8" t="str">
        <f t="shared" si="1"/>
        <v>ＣＭＦ</v>
      </c>
      <c r="B54" s="8">
        <f t="shared" si="1"/>
        <v>5</v>
      </c>
      <c r="C54" s="11" t="str">
        <f t="shared" si="1"/>
        <v>宗像　尚美</v>
      </c>
      <c r="D54" s="11">
        <f t="shared" si="2"/>
        <v>105</v>
      </c>
      <c r="F54" s="4">
        <f t="shared" si="3"/>
        <v>735</v>
      </c>
      <c r="G54" s="4">
        <f t="shared" si="4"/>
        <v>11</v>
      </c>
      <c r="I54" s="4">
        <v>90</v>
      </c>
      <c r="J54" s="4">
        <v>70</v>
      </c>
      <c r="K54" s="4">
        <v>24</v>
      </c>
      <c r="L54" s="4">
        <v>18</v>
      </c>
      <c r="M54" s="4">
        <v>66</v>
      </c>
      <c r="N54" s="4" t="s">
        <v>248</v>
      </c>
      <c r="O54" s="4">
        <v>90</v>
      </c>
      <c r="P54" s="4">
        <v>90</v>
      </c>
      <c r="Q54" s="4" t="s">
        <v>248</v>
      </c>
      <c r="R54" s="4">
        <v>90</v>
      </c>
      <c r="S54" s="4">
        <v>17</v>
      </c>
      <c r="T54" s="4" t="s">
        <v>248</v>
      </c>
      <c r="U54" s="4">
        <v>90</v>
      </c>
      <c r="V54" s="4">
        <v>90</v>
      </c>
    </row>
    <row r="55" spans="1:22" ht="13.5">
      <c r="A55" s="8" t="str">
        <f t="shared" si="1"/>
        <v>ＣＭＦ</v>
      </c>
      <c r="B55" s="8">
        <f t="shared" si="1"/>
        <v>19</v>
      </c>
      <c r="C55" s="11" t="str">
        <f t="shared" si="1"/>
        <v>本田　飛鳥</v>
      </c>
      <c r="D55" s="11">
        <f t="shared" si="2"/>
        <v>119</v>
      </c>
      <c r="F55" s="4">
        <f t="shared" si="3"/>
        <v>744</v>
      </c>
      <c r="G55" s="4">
        <f t="shared" si="4"/>
        <v>9</v>
      </c>
      <c r="I55" s="4" t="s">
        <v>248</v>
      </c>
      <c r="J55" s="4">
        <v>90</v>
      </c>
      <c r="K55" s="4">
        <v>90</v>
      </c>
      <c r="L55" s="4">
        <v>90</v>
      </c>
      <c r="M55" s="4">
        <v>24</v>
      </c>
      <c r="N55" s="4" t="s">
        <v>248</v>
      </c>
      <c r="O55" s="4" t="s">
        <v>248</v>
      </c>
      <c r="P55" s="4">
        <v>90</v>
      </c>
      <c r="Q55" s="4">
        <v>90</v>
      </c>
      <c r="R55" s="4">
        <v>90</v>
      </c>
      <c r="S55" s="4">
        <v>90</v>
      </c>
      <c r="T55" s="4" t="s">
        <v>248</v>
      </c>
      <c r="U55" s="4">
        <v>90</v>
      </c>
      <c r="V55" s="4" t="s">
        <v>248</v>
      </c>
    </row>
    <row r="56" spans="1:22" ht="13.5">
      <c r="A56" s="8" t="str">
        <f t="shared" si="1"/>
        <v>ＳＭＦ</v>
      </c>
      <c r="B56" s="8">
        <f t="shared" si="1"/>
        <v>8</v>
      </c>
      <c r="C56" s="11" t="str">
        <f t="shared" si="1"/>
        <v>丘野　陽子</v>
      </c>
      <c r="D56" s="11">
        <f t="shared" si="2"/>
        <v>108</v>
      </c>
      <c r="F56" s="4">
        <f t="shared" si="3"/>
        <v>406</v>
      </c>
      <c r="G56" s="4">
        <f t="shared" si="4"/>
        <v>6</v>
      </c>
      <c r="I56" s="4">
        <v>90</v>
      </c>
      <c r="J56" s="4" t="s">
        <v>248</v>
      </c>
      <c r="K56" s="4">
        <v>90</v>
      </c>
      <c r="L56" s="4" t="s">
        <v>248</v>
      </c>
      <c r="M56" s="4">
        <v>24</v>
      </c>
      <c r="N56" s="4">
        <v>22</v>
      </c>
      <c r="O56" s="4">
        <v>90</v>
      </c>
      <c r="P56" s="4" t="s">
        <v>248</v>
      </c>
      <c r="Q56" s="4" t="s">
        <v>248</v>
      </c>
      <c r="R56" s="4">
        <v>90</v>
      </c>
      <c r="S56" s="4" t="s">
        <v>248</v>
      </c>
      <c r="T56" s="4" t="s">
        <v>248</v>
      </c>
      <c r="U56" s="4" t="s">
        <v>248</v>
      </c>
      <c r="V56" s="4" t="s">
        <v>248</v>
      </c>
    </row>
    <row r="57" spans="1:22" ht="13.5">
      <c r="A57" s="8" t="str">
        <f t="shared" si="1"/>
        <v>ＳＭＦ</v>
      </c>
      <c r="B57" s="8">
        <f t="shared" si="1"/>
        <v>14</v>
      </c>
      <c r="C57" s="11" t="str">
        <f t="shared" si="1"/>
        <v>天野　みどり</v>
      </c>
      <c r="D57" s="11">
        <f t="shared" si="2"/>
        <v>114</v>
      </c>
      <c r="F57" s="4">
        <f t="shared" si="3"/>
        <v>143</v>
      </c>
      <c r="G57" s="4">
        <f t="shared" si="4"/>
        <v>4</v>
      </c>
      <c r="I57" s="4">
        <v>39</v>
      </c>
      <c r="J57" s="4" t="s">
        <v>248</v>
      </c>
      <c r="K57" s="4" t="s">
        <v>248</v>
      </c>
      <c r="L57" s="4">
        <v>73</v>
      </c>
      <c r="M57" s="4" t="s">
        <v>248</v>
      </c>
      <c r="N57" s="4" t="s">
        <v>248</v>
      </c>
      <c r="O57" s="4">
        <v>10</v>
      </c>
      <c r="P57" s="4" t="s">
        <v>248</v>
      </c>
      <c r="Q57" s="4" t="s">
        <v>248</v>
      </c>
      <c r="R57" s="4">
        <v>21</v>
      </c>
      <c r="S57" s="4" t="s">
        <v>248</v>
      </c>
      <c r="T57" s="4" t="s">
        <v>248</v>
      </c>
      <c r="U57" s="4" t="s">
        <v>248</v>
      </c>
      <c r="V57" s="4" t="s">
        <v>248</v>
      </c>
    </row>
    <row r="58" spans="1:22" ht="13.5">
      <c r="A58" s="8" t="str">
        <f t="shared" si="1"/>
        <v>ＯＭＦ</v>
      </c>
      <c r="B58" s="8">
        <f t="shared" si="1"/>
        <v>10</v>
      </c>
      <c r="C58" s="11" t="str">
        <f t="shared" si="1"/>
        <v>☆神条　芹華</v>
      </c>
      <c r="D58" s="11">
        <f t="shared" si="2"/>
        <v>110</v>
      </c>
      <c r="F58" s="4">
        <f t="shared" si="3"/>
        <v>879</v>
      </c>
      <c r="G58" s="4">
        <f t="shared" si="4"/>
        <v>12</v>
      </c>
      <c r="I58" s="4">
        <v>51</v>
      </c>
      <c r="J58" s="4">
        <v>90</v>
      </c>
      <c r="K58" s="4">
        <v>90</v>
      </c>
      <c r="L58" s="4" t="s">
        <v>248</v>
      </c>
      <c r="M58" s="4">
        <v>71</v>
      </c>
      <c r="N58" s="4">
        <v>90</v>
      </c>
      <c r="O58" s="4">
        <v>80</v>
      </c>
      <c r="P58" s="4" t="s">
        <v>248</v>
      </c>
      <c r="Q58" s="4">
        <v>90</v>
      </c>
      <c r="R58" s="4">
        <v>69</v>
      </c>
      <c r="S58" s="4">
        <v>73</v>
      </c>
      <c r="T58" s="4">
        <v>90</v>
      </c>
      <c r="U58" s="4">
        <v>22</v>
      </c>
      <c r="V58" s="4">
        <v>63</v>
      </c>
    </row>
    <row r="59" spans="1:22" ht="13.5">
      <c r="A59" s="8" t="str">
        <f t="shared" si="1"/>
        <v>ＯＭＦ</v>
      </c>
      <c r="B59" s="8">
        <f t="shared" si="1"/>
        <v>20</v>
      </c>
      <c r="C59" s="11" t="str">
        <f t="shared" si="1"/>
        <v>若林　薫</v>
      </c>
      <c r="D59" s="11">
        <f t="shared" si="2"/>
        <v>120</v>
      </c>
      <c r="F59" s="4">
        <f t="shared" si="3"/>
        <v>399</v>
      </c>
      <c r="G59" s="4">
        <f t="shared" si="4"/>
        <v>5</v>
      </c>
      <c r="I59" s="4" t="s">
        <v>248</v>
      </c>
      <c r="J59" s="4" t="s">
        <v>248</v>
      </c>
      <c r="K59" s="4" t="s">
        <v>248</v>
      </c>
      <c r="L59" s="4">
        <v>72</v>
      </c>
      <c r="M59" s="4" t="s">
        <v>248</v>
      </c>
      <c r="N59" s="4">
        <v>57</v>
      </c>
      <c r="O59" s="4" t="s">
        <v>248</v>
      </c>
      <c r="P59" s="4">
        <v>90</v>
      </c>
      <c r="Q59" s="4" t="s">
        <v>248</v>
      </c>
      <c r="R59" s="4" t="s">
        <v>248</v>
      </c>
      <c r="S59" s="4">
        <v>90</v>
      </c>
      <c r="T59" s="4">
        <v>90</v>
      </c>
      <c r="U59" s="4" t="s">
        <v>248</v>
      </c>
      <c r="V59" s="4" t="s">
        <v>248</v>
      </c>
    </row>
    <row r="60" spans="1:22" ht="13.5">
      <c r="A60" s="2" t="str">
        <f t="shared" si="1"/>
        <v>ＣＦ</v>
      </c>
      <c r="B60" s="2">
        <f t="shared" si="1"/>
        <v>9</v>
      </c>
      <c r="C60" s="12" t="str">
        <f t="shared" si="1"/>
        <v>桐屋　里未</v>
      </c>
      <c r="D60" s="12">
        <f t="shared" si="2"/>
        <v>109</v>
      </c>
      <c r="F60" s="4">
        <f t="shared" si="3"/>
        <v>800</v>
      </c>
      <c r="G60" s="4">
        <f t="shared" si="4"/>
        <v>13</v>
      </c>
      <c r="I60" s="4">
        <v>23</v>
      </c>
      <c r="J60" s="4">
        <v>20</v>
      </c>
      <c r="K60" s="4">
        <v>80</v>
      </c>
      <c r="L60" s="4">
        <v>90</v>
      </c>
      <c r="M60" s="4" t="s">
        <v>248</v>
      </c>
      <c r="N60" s="4">
        <v>90</v>
      </c>
      <c r="O60" s="4">
        <v>90</v>
      </c>
      <c r="P60" s="4">
        <v>22</v>
      </c>
      <c r="Q60" s="4">
        <v>90</v>
      </c>
      <c r="R60" s="4">
        <v>22</v>
      </c>
      <c r="S60" s="4">
        <v>77</v>
      </c>
      <c r="T60" s="4">
        <v>38</v>
      </c>
      <c r="U60" s="4">
        <v>68</v>
      </c>
      <c r="V60" s="4">
        <v>90</v>
      </c>
    </row>
    <row r="61" spans="1:22" ht="13.5">
      <c r="A61" s="2" t="str">
        <f t="shared" si="1"/>
        <v>ＣＦ</v>
      </c>
      <c r="B61" s="2">
        <f t="shared" si="1"/>
        <v>11</v>
      </c>
      <c r="C61" s="12" t="str">
        <f t="shared" si="1"/>
        <v>※波多野　葵</v>
      </c>
      <c r="D61" s="12">
        <f t="shared" si="2"/>
        <v>111</v>
      </c>
      <c r="F61" s="4">
        <f t="shared" si="3"/>
        <v>649</v>
      </c>
      <c r="G61" s="4">
        <f t="shared" si="4"/>
        <v>10</v>
      </c>
      <c r="I61" s="4">
        <v>67</v>
      </c>
      <c r="J61" s="4">
        <v>70</v>
      </c>
      <c r="K61" s="4" t="s">
        <v>248</v>
      </c>
      <c r="L61" s="4" t="s">
        <v>248</v>
      </c>
      <c r="M61" s="4">
        <v>90</v>
      </c>
      <c r="N61" s="4">
        <v>77</v>
      </c>
      <c r="O61" s="4">
        <v>68</v>
      </c>
      <c r="P61" s="4" t="s">
        <v>248</v>
      </c>
      <c r="Q61" s="4">
        <v>14</v>
      </c>
      <c r="R61" s="4">
        <v>68</v>
      </c>
      <c r="S61" s="4">
        <v>90</v>
      </c>
      <c r="T61" s="4">
        <v>52</v>
      </c>
      <c r="U61" s="4" t="s">
        <v>248</v>
      </c>
      <c r="V61" s="4">
        <v>53</v>
      </c>
    </row>
    <row r="62" spans="1:22" ht="13.5">
      <c r="A62" s="2" t="str">
        <f aca="true" t="shared" si="5" ref="A62:C63">A26</f>
        <v>ＣＦ</v>
      </c>
      <c r="B62" s="2">
        <f t="shared" si="5"/>
        <v>12</v>
      </c>
      <c r="C62" s="12" t="str">
        <f t="shared" si="5"/>
        <v>一文字　茜</v>
      </c>
      <c r="D62" s="12">
        <f t="shared" si="2"/>
        <v>120</v>
      </c>
      <c r="F62" s="4">
        <f t="shared" si="3"/>
        <v>511</v>
      </c>
      <c r="G62" s="4">
        <f t="shared" si="4"/>
        <v>9</v>
      </c>
      <c r="I62" s="4" t="s">
        <v>248</v>
      </c>
      <c r="J62" s="4">
        <v>90</v>
      </c>
      <c r="K62" s="4" t="s">
        <v>248</v>
      </c>
      <c r="L62" s="4" t="s">
        <v>248</v>
      </c>
      <c r="M62" s="4" t="s">
        <v>248</v>
      </c>
      <c r="N62" s="4">
        <v>13</v>
      </c>
      <c r="O62" s="4">
        <v>22</v>
      </c>
      <c r="P62" s="4">
        <v>90</v>
      </c>
      <c r="Q62" s="4">
        <v>76</v>
      </c>
      <c r="R62" s="4" t="s">
        <v>248</v>
      </c>
      <c r="S62" s="4">
        <v>13</v>
      </c>
      <c r="T62" s="4">
        <v>90</v>
      </c>
      <c r="U62" s="4">
        <v>90</v>
      </c>
      <c r="V62" s="4">
        <v>27</v>
      </c>
    </row>
    <row r="63" spans="1:22" ht="13.5">
      <c r="A63" s="2" t="str">
        <f t="shared" si="5"/>
        <v>ＳＴ</v>
      </c>
      <c r="B63" s="2">
        <f t="shared" si="5"/>
        <v>18</v>
      </c>
      <c r="C63" s="12" t="str">
        <f t="shared" si="5"/>
        <v>陽ノ下　光</v>
      </c>
      <c r="D63" s="12">
        <f t="shared" si="2"/>
        <v>118</v>
      </c>
      <c r="F63" s="4">
        <f t="shared" si="3"/>
        <v>260</v>
      </c>
      <c r="G63" s="4">
        <f t="shared" si="4"/>
        <v>7</v>
      </c>
      <c r="I63" s="4" t="s">
        <v>248</v>
      </c>
      <c r="J63" s="4" t="s">
        <v>248</v>
      </c>
      <c r="K63" s="4">
        <v>10</v>
      </c>
      <c r="L63" s="4" t="s">
        <v>248</v>
      </c>
      <c r="M63" s="4">
        <v>66</v>
      </c>
      <c r="N63" s="4">
        <v>33</v>
      </c>
      <c r="O63" s="4" t="s">
        <v>248</v>
      </c>
      <c r="P63" s="4">
        <v>68</v>
      </c>
      <c r="Q63" s="4">
        <v>24</v>
      </c>
      <c r="R63" s="4" t="s">
        <v>248</v>
      </c>
      <c r="S63" s="4" t="s">
        <v>248</v>
      </c>
      <c r="T63" s="4" t="s">
        <v>248</v>
      </c>
      <c r="U63" s="4">
        <v>22</v>
      </c>
      <c r="V63" s="4">
        <v>37</v>
      </c>
    </row>
    <row r="64" spans="1:22" ht="13.5">
      <c r="A64" s="6"/>
      <c r="B64" s="6"/>
      <c r="C64" s="5"/>
      <c r="D64" s="5"/>
      <c r="F64" s="4"/>
      <c r="G64" s="4"/>
      <c r="I64" s="4" t="s">
        <v>248</v>
      </c>
      <c r="J64" s="4" t="s">
        <v>248</v>
      </c>
      <c r="K64" s="4" t="s">
        <v>248</v>
      </c>
      <c r="L64" s="4" t="s">
        <v>248</v>
      </c>
      <c r="M64" s="4" t="s">
        <v>248</v>
      </c>
      <c r="N64" s="4" t="s">
        <v>248</v>
      </c>
      <c r="O64" s="4" t="s">
        <v>248</v>
      </c>
      <c r="P64" s="4" t="s">
        <v>248</v>
      </c>
      <c r="Q64" s="4" t="s">
        <v>248</v>
      </c>
      <c r="R64" s="4" t="s">
        <v>248</v>
      </c>
      <c r="S64" s="4" t="s">
        <v>248</v>
      </c>
      <c r="T64" s="4" t="s">
        <v>248</v>
      </c>
      <c r="U64" s="4" t="s">
        <v>248</v>
      </c>
      <c r="V64" s="4" t="s">
        <v>248</v>
      </c>
    </row>
    <row r="65" spans="1:22" ht="13.5">
      <c r="A65" s="6"/>
      <c r="B65" s="6"/>
      <c r="C65" s="5"/>
      <c r="D65" s="5"/>
      <c r="F65" s="4"/>
      <c r="G65" s="4"/>
      <c r="I65" s="4" t="s">
        <v>248</v>
      </c>
      <c r="J65" s="4" t="s">
        <v>248</v>
      </c>
      <c r="K65" s="4" t="s">
        <v>248</v>
      </c>
      <c r="L65" s="4" t="s">
        <v>248</v>
      </c>
      <c r="M65" s="4" t="s">
        <v>248</v>
      </c>
      <c r="N65" s="4" t="s">
        <v>248</v>
      </c>
      <c r="O65" s="4" t="s">
        <v>248</v>
      </c>
      <c r="P65" s="4" t="s">
        <v>248</v>
      </c>
      <c r="Q65" s="4" t="s">
        <v>248</v>
      </c>
      <c r="R65" s="4" t="s">
        <v>248</v>
      </c>
      <c r="S65" s="4" t="s">
        <v>248</v>
      </c>
      <c r="T65" s="4" t="s">
        <v>248</v>
      </c>
      <c r="U65" s="4" t="s">
        <v>248</v>
      </c>
      <c r="V65" s="4" t="s">
        <v>248</v>
      </c>
    </row>
    <row r="66" spans="1:22" ht="13.5">
      <c r="A66" s="6"/>
      <c r="B66" s="6"/>
      <c r="C66" s="5"/>
      <c r="D66" s="5"/>
      <c r="F66" s="4"/>
      <c r="G66" s="4"/>
      <c r="I66" s="4" t="s">
        <v>248</v>
      </c>
      <c r="J66" s="4" t="s">
        <v>248</v>
      </c>
      <c r="K66" s="4" t="s">
        <v>248</v>
      </c>
      <c r="L66" s="4" t="s">
        <v>248</v>
      </c>
      <c r="M66" s="4" t="s">
        <v>248</v>
      </c>
      <c r="N66" s="4" t="s">
        <v>248</v>
      </c>
      <c r="O66" s="4" t="s">
        <v>248</v>
      </c>
      <c r="P66" s="4" t="s">
        <v>248</v>
      </c>
      <c r="Q66" s="4" t="s">
        <v>248</v>
      </c>
      <c r="R66" s="4" t="s">
        <v>248</v>
      </c>
      <c r="S66" s="4" t="s">
        <v>248</v>
      </c>
      <c r="T66" s="4" t="s">
        <v>248</v>
      </c>
      <c r="U66" s="4" t="s">
        <v>248</v>
      </c>
      <c r="V66" s="4" t="s">
        <v>248</v>
      </c>
    </row>
    <row r="67" spans="1:22" ht="13.5">
      <c r="A67" s="6"/>
      <c r="B67" s="6"/>
      <c r="C67" s="5"/>
      <c r="D67" s="5"/>
      <c r="F67" s="4"/>
      <c r="G67" s="4"/>
      <c r="I67" s="4" t="s">
        <v>248</v>
      </c>
      <c r="J67" s="4" t="s">
        <v>248</v>
      </c>
      <c r="K67" s="4" t="s">
        <v>248</v>
      </c>
      <c r="L67" s="4" t="s">
        <v>248</v>
      </c>
      <c r="M67" s="4" t="s">
        <v>248</v>
      </c>
      <c r="N67" s="4" t="s">
        <v>248</v>
      </c>
      <c r="O67" s="4" t="s">
        <v>248</v>
      </c>
      <c r="P67" s="4" t="s">
        <v>248</v>
      </c>
      <c r="Q67" s="4" t="s">
        <v>248</v>
      </c>
      <c r="R67" s="4" t="s">
        <v>248</v>
      </c>
      <c r="S67" s="4" t="s">
        <v>248</v>
      </c>
      <c r="T67" s="4" t="s">
        <v>248</v>
      </c>
      <c r="U67" s="4" t="s">
        <v>248</v>
      </c>
      <c r="V67" s="4" t="s">
        <v>248</v>
      </c>
    </row>
    <row r="68" spans="1:22" ht="13.5">
      <c r="A68" s="6"/>
      <c r="B68" s="6"/>
      <c r="C68" s="5"/>
      <c r="D68" s="5"/>
      <c r="F68" s="4"/>
      <c r="G68" s="4"/>
      <c r="I68" s="4" t="s">
        <v>248</v>
      </c>
      <c r="J68" s="4" t="s">
        <v>248</v>
      </c>
      <c r="K68" s="4" t="s">
        <v>248</v>
      </c>
      <c r="L68" s="4" t="s">
        <v>248</v>
      </c>
      <c r="M68" s="4" t="s">
        <v>248</v>
      </c>
      <c r="N68" s="4" t="s">
        <v>248</v>
      </c>
      <c r="O68" s="4" t="s">
        <v>248</v>
      </c>
      <c r="P68" s="4" t="s">
        <v>248</v>
      </c>
      <c r="Q68" s="4" t="s">
        <v>248</v>
      </c>
      <c r="R68" s="4" t="s">
        <v>248</v>
      </c>
      <c r="S68" s="4" t="s">
        <v>248</v>
      </c>
      <c r="T68" s="4" t="s">
        <v>248</v>
      </c>
      <c r="U68" s="4" t="s">
        <v>248</v>
      </c>
      <c r="V68" s="4" t="s">
        <v>248</v>
      </c>
    </row>
    <row r="69" spans="1:22" ht="13.5">
      <c r="A69" s="6"/>
      <c r="B69" s="6"/>
      <c r="C69" s="5"/>
      <c r="D69" s="5"/>
      <c r="F69" s="4"/>
      <c r="G69" s="4"/>
      <c r="I69" s="4" t="s">
        <v>248</v>
      </c>
      <c r="J69" s="4" t="s">
        <v>248</v>
      </c>
      <c r="K69" s="4" t="s">
        <v>248</v>
      </c>
      <c r="L69" s="4" t="s">
        <v>248</v>
      </c>
      <c r="M69" s="4" t="s">
        <v>248</v>
      </c>
      <c r="N69" s="4" t="s">
        <v>248</v>
      </c>
      <c r="O69" s="4" t="s">
        <v>248</v>
      </c>
      <c r="P69" s="4" t="s">
        <v>248</v>
      </c>
      <c r="Q69" s="4" t="s">
        <v>248</v>
      </c>
      <c r="R69" s="4" t="s">
        <v>248</v>
      </c>
      <c r="S69" s="4" t="s">
        <v>248</v>
      </c>
      <c r="T69" s="4" t="s">
        <v>248</v>
      </c>
      <c r="U69" s="4" t="s">
        <v>248</v>
      </c>
      <c r="V69" s="4" t="s">
        <v>248</v>
      </c>
    </row>
    <row r="70" spans="1:22" ht="13.5">
      <c r="A70" s="6"/>
      <c r="B70" s="6"/>
      <c r="C70" s="5"/>
      <c r="D70" s="5"/>
      <c r="F70" s="4"/>
      <c r="G70" s="4"/>
      <c r="I70" s="4" t="s">
        <v>248</v>
      </c>
      <c r="J70" s="4" t="s">
        <v>248</v>
      </c>
      <c r="K70" s="4" t="s">
        <v>248</v>
      </c>
      <c r="L70" s="4" t="s">
        <v>248</v>
      </c>
      <c r="M70" s="4" t="s">
        <v>248</v>
      </c>
      <c r="N70" s="4" t="s">
        <v>248</v>
      </c>
      <c r="O70" s="4" t="s">
        <v>248</v>
      </c>
      <c r="P70" s="4" t="s">
        <v>248</v>
      </c>
      <c r="Q70" s="4" t="s">
        <v>248</v>
      </c>
      <c r="R70" s="4" t="s">
        <v>248</v>
      </c>
      <c r="S70" s="4" t="s">
        <v>248</v>
      </c>
      <c r="T70" s="4" t="s">
        <v>248</v>
      </c>
      <c r="U70" s="4" t="s">
        <v>248</v>
      </c>
      <c r="V70" s="4" t="s">
        <v>248</v>
      </c>
    </row>
    <row r="71" spans="1:22" ht="13.5">
      <c r="A71" s="6"/>
      <c r="B71" s="6"/>
      <c r="C71" s="5"/>
      <c r="D71" s="5"/>
      <c r="F71" s="4"/>
      <c r="G71" s="4"/>
      <c r="I71" s="4" t="s">
        <v>248</v>
      </c>
      <c r="J71" s="4" t="s">
        <v>248</v>
      </c>
      <c r="K71" s="4" t="s">
        <v>248</v>
      </c>
      <c r="L71" s="4" t="s">
        <v>248</v>
      </c>
      <c r="M71" s="4" t="s">
        <v>248</v>
      </c>
      <c r="N71" s="4" t="s">
        <v>248</v>
      </c>
      <c r="O71" s="4" t="s">
        <v>248</v>
      </c>
      <c r="P71" s="4" t="s">
        <v>248</v>
      </c>
      <c r="Q71" s="4" t="s">
        <v>248</v>
      </c>
      <c r="R71" s="4" t="s">
        <v>248</v>
      </c>
      <c r="S71" s="4" t="s">
        <v>248</v>
      </c>
      <c r="T71" s="4" t="s">
        <v>248</v>
      </c>
      <c r="U71" s="4" t="s">
        <v>248</v>
      </c>
      <c r="V71" s="4" t="s">
        <v>248</v>
      </c>
    </row>
    <row r="72" spans="1:22" ht="13.5">
      <c r="A72" s="6"/>
      <c r="B72" s="6"/>
      <c r="C72" s="5"/>
      <c r="D72" s="5"/>
      <c r="F72" s="4"/>
      <c r="G72" s="4"/>
      <c r="I72" s="4" t="s">
        <v>248</v>
      </c>
      <c r="J72" s="4" t="s">
        <v>248</v>
      </c>
      <c r="K72" s="4" t="s">
        <v>248</v>
      </c>
      <c r="L72" s="4" t="s">
        <v>248</v>
      </c>
      <c r="M72" s="4" t="s">
        <v>248</v>
      </c>
      <c r="N72" s="4" t="s">
        <v>248</v>
      </c>
      <c r="O72" s="4" t="s">
        <v>248</v>
      </c>
      <c r="P72" s="4" t="s">
        <v>248</v>
      </c>
      <c r="Q72" s="4" t="s">
        <v>248</v>
      </c>
      <c r="R72" s="4" t="s">
        <v>248</v>
      </c>
      <c r="S72" s="4" t="s">
        <v>248</v>
      </c>
      <c r="T72" s="4" t="s">
        <v>248</v>
      </c>
      <c r="U72" s="4" t="s">
        <v>248</v>
      </c>
      <c r="V72" s="4" t="s">
        <v>248</v>
      </c>
    </row>
    <row r="73" spans="1:22" ht="13.5">
      <c r="A73" s="6"/>
      <c r="B73" s="6"/>
      <c r="C73" s="5"/>
      <c r="D73" s="5"/>
      <c r="F73" s="4"/>
      <c r="G73" s="4"/>
      <c r="I73" s="4" t="s">
        <v>248</v>
      </c>
      <c r="J73" s="4" t="s">
        <v>248</v>
      </c>
      <c r="K73" s="4" t="s">
        <v>248</v>
      </c>
      <c r="L73" s="4" t="s">
        <v>248</v>
      </c>
      <c r="M73" s="4" t="s">
        <v>248</v>
      </c>
      <c r="N73" s="4" t="s">
        <v>248</v>
      </c>
      <c r="O73" s="4" t="s">
        <v>248</v>
      </c>
      <c r="P73" s="4" t="s">
        <v>248</v>
      </c>
      <c r="Q73" s="4" t="s">
        <v>248</v>
      </c>
      <c r="R73" s="4" t="s">
        <v>248</v>
      </c>
      <c r="S73" s="4" t="s">
        <v>248</v>
      </c>
      <c r="T73" s="4" t="s">
        <v>248</v>
      </c>
      <c r="U73" s="4" t="s">
        <v>248</v>
      </c>
      <c r="V73" s="4" t="s">
        <v>248</v>
      </c>
    </row>
  </sheetData>
  <mergeCells count="1">
    <mergeCell ref="A1:D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9"/>
  </sheetPr>
  <dimension ref="A1:V73"/>
  <sheetViews>
    <sheetView workbookViewId="0" topLeftCell="A1">
      <pane xSplit="7" ySplit="2" topLeftCell="H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G28" sqref="G28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6.375" style="0" customWidth="1"/>
    <col min="5" max="5" width="3.75390625" style="0" customWidth="1"/>
    <col min="6" max="22" width="5.00390625" style="0" customWidth="1"/>
  </cols>
  <sheetData>
    <row r="1" spans="1:4" ht="19.5" thickBot="1">
      <c r="A1" s="73" t="s">
        <v>35</v>
      </c>
      <c r="B1" s="74"/>
      <c r="C1" s="74"/>
      <c r="D1" s="75"/>
    </row>
    <row r="2" spans="8:22" ht="13.5">
      <c r="H2" t="s">
        <v>63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</row>
    <row r="3" ht="13.5">
      <c r="A3" s="9" t="s">
        <v>91</v>
      </c>
    </row>
    <row r="4" spans="1:4" ht="13.5">
      <c r="A4" s="3" t="s">
        <v>41</v>
      </c>
      <c r="B4" s="3" t="s">
        <v>34</v>
      </c>
      <c r="C4" s="3" t="s">
        <v>42</v>
      </c>
      <c r="D4" s="3" t="s">
        <v>543</v>
      </c>
    </row>
    <row r="5" spans="1:22" ht="13.5">
      <c r="A5" s="6" t="s">
        <v>108</v>
      </c>
      <c r="B5" s="6">
        <v>1</v>
      </c>
      <c r="C5" s="5" t="s">
        <v>120</v>
      </c>
      <c r="D5" s="5">
        <v>201</v>
      </c>
      <c r="F5" s="4">
        <f>IF(AND(F41&lt;&gt;"",SUMIF(I5:V5,"&gt;0",I41:V41)&gt;0),SUMPRODUCT(I5:V5,I41:V41)/SUMIF(I5:V5,"&gt;0",I41:V41),"")</f>
        <v>5.964285714285714</v>
      </c>
      <c r="G5" s="20"/>
      <c r="I5" s="4">
        <v>6.5</v>
      </c>
      <c r="J5" s="4">
        <v>5.5</v>
      </c>
      <c r="K5" s="4">
        <v>5</v>
      </c>
      <c r="L5" s="4">
        <v>6</v>
      </c>
      <c r="M5" s="4">
        <v>6</v>
      </c>
      <c r="N5" s="4">
        <v>6.5</v>
      </c>
      <c r="O5" s="4">
        <v>6.5</v>
      </c>
      <c r="P5" s="4">
        <v>6</v>
      </c>
      <c r="Q5" s="4">
        <v>5.5</v>
      </c>
      <c r="R5" s="4">
        <v>6</v>
      </c>
      <c r="S5" s="4">
        <v>5.5</v>
      </c>
      <c r="T5" s="4">
        <v>6</v>
      </c>
      <c r="U5" s="4">
        <v>6.5</v>
      </c>
      <c r="V5" s="4">
        <v>6</v>
      </c>
    </row>
    <row r="6" spans="1:22" ht="13.5">
      <c r="A6" s="6" t="s">
        <v>108</v>
      </c>
      <c r="B6" s="6">
        <v>23</v>
      </c>
      <c r="C6" s="5" t="s">
        <v>521</v>
      </c>
      <c r="D6" s="5">
        <v>223</v>
      </c>
      <c r="F6" s="4">
        <f aca="true" t="shared" si="0" ref="F6:F27">IF(AND(F42&lt;&gt;"",SUMIF(I6:V6,"&gt;0",I42:V42)&gt;0),SUMPRODUCT(I6:V6,I42:V42)/SUMIF(I6:V6,"&gt;0",I42:V42),"")</f>
      </c>
      <c r="G6" s="20"/>
      <c r="I6" s="4" t="s">
        <v>248</v>
      </c>
      <c r="J6" s="4" t="s">
        <v>248</v>
      </c>
      <c r="K6" s="4" t="s">
        <v>248</v>
      </c>
      <c r="L6" s="4" t="s">
        <v>248</v>
      </c>
      <c r="M6" s="4" t="s">
        <v>248</v>
      </c>
      <c r="N6" s="4" t="s">
        <v>248</v>
      </c>
      <c r="O6" s="4" t="s">
        <v>248</v>
      </c>
      <c r="P6" s="4" t="s">
        <v>248</v>
      </c>
      <c r="Q6" s="4" t="s">
        <v>248</v>
      </c>
      <c r="R6" s="4" t="s">
        <v>248</v>
      </c>
      <c r="S6" s="4" t="s">
        <v>248</v>
      </c>
      <c r="T6" s="4" t="s">
        <v>248</v>
      </c>
      <c r="U6" s="4" t="s">
        <v>248</v>
      </c>
      <c r="V6" s="4" t="s">
        <v>248</v>
      </c>
    </row>
    <row r="7" spans="1:22" ht="13.5">
      <c r="A7" s="1" t="s">
        <v>110</v>
      </c>
      <c r="B7" s="1">
        <v>3</v>
      </c>
      <c r="C7" s="10" t="s">
        <v>121</v>
      </c>
      <c r="D7" s="10">
        <v>203</v>
      </c>
      <c r="F7" s="4">
        <f t="shared" si="0"/>
        <v>5.884615384615385</v>
      </c>
      <c r="G7" s="20"/>
      <c r="I7" s="4">
        <v>6.5</v>
      </c>
      <c r="J7" s="4">
        <v>6</v>
      </c>
      <c r="K7" s="4">
        <v>5.5</v>
      </c>
      <c r="L7" s="4">
        <v>6</v>
      </c>
      <c r="M7" s="4">
        <v>6</v>
      </c>
      <c r="N7" s="4">
        <v>5.5</v>
      </c>
      <c r="O7" s="4">
        <v>6</v>
      </c>
      <c r="P7" s="4">
        <v>6</v>
      </c>
      <c r="Q7" s="4">
        <v>5.5</v>
      </c>
      <c r="R7" s="4" t="s">
        <v>248</v>
      </c>
      <c r="S7" s="4">
        <v>5.5</v>
      </c>
      <c r="T7" s="4">
        <v>6.5</v>
      </c>
      <c r="U7" s="4">
        <v>6</v>
      </c>
      <c r="V7" s="4">
        <v>5.5</v>
      </c>
    </row>
    <row r="8" spans="1:22" ht="13.5">
      <c r="A8" s="1" t="s">
        <v>110</v>
      </c>
      <c r="B8" s="1">
        <v>4</v>
      </c>
      <c r="C8" s="10" t="s">
        <v>122</v>
      </c>
      <c r="D8" s="10">
        <v>204</v>
      </c>
      <c r="F8" s="4">
        <f t="shared" si="0"/>
        <v>5.75</v>
      </c>
      <c r="G8" s="20"/>
      <c r="I8" s="4" t="s">
        <v>248</v>
      </c>
      <c r="J8" s="4" t="s">
        <v>248</v>
      </c>
      <c r="K8" s="4">
        <v>5.5</v>
      </c>
      <c r="L8" s="4" t="s">
        <v>248</v>
      </c>
      <c r="M8" s="4" t="s">
        <v>248</v>
      </c>
      <c r="N8" s="4" t="s">
        <v>248</v>
      </c>
      <c r="O8" s="4" t="s">
        <v>248</v>
      </c>
      <c r="P8" s="4" t="s">
        <v>248</v>
      </c>
      <c r="Q8" s="4" t="s">
        <v>248</v>
      </c>
      <c r="R8" s="4">
        <v>6</v>
      </c>
      <c r="S8" s="4" t="s">
        <v>248</v>
      </c>
      <c r="T8" s="4" t="s">
        <v>248</v>
      </c>
      <c r="U8" s="4" t="s">
        <v>248</v>
      </c>
      <c r="V8" s="4" t="s">
        <v>248</v>
      </c>
    </row>
    <row r="9" spans="1:22" ht="13.5">
      <c r="A9" s="1" t="s">
        <v>110</v>
      </c>
      <c r="B9" s="1">
        <v>15</v>
      </c>
      <c r="C9" s="10" t="s">
        <v>123</v>
      </c>
      <c r="D9" s="10">
        <v>215</v>
      </c>
      <c r="F9" s="4">
        <f t="shared" si="0"/>
        <v>5.6875</v>
      </c>
      <c r="G9" s="20"/>
      <c r="I9" s="4" t="s">
        <v>248</v>
      </c>
      <c r="J9" s="4" t="s">
        <v>248</v>
      </c>
      <c r="K9" s="4" t="s">
        <v>248</v>
      </c>
      <c r="L9" s="4">
        <v>6</v>
      </c>
      <c r="M9" s="4">
        <v>5.5</v>
      </c>
      <c r="N9" s="4">
        <v>5.5</v>
      </c>
      <c r="O9" s="4" t="s">
        <v>248</v>
      </c>
      <c r="P9" s="4" t="s">
        <v>248</v>
      </c>
      <c r="Q9" s="4">
        <v>5.5</v>
      </c>
      <c r="R9" s="4">
        <v>5.5</v>
      </c>
      <c r="S9" s="4" t="s">
        <v>248</v>
      </c>
      <c r="T9" s="4">
        <v>6.5</v>
      </c>
      <c r="U9" s="4">
        <v>5.5</v>
      </c>
      <c r="V9" s="4">
        <v>5.5</v>
      </c>
    </row>
    <row r="10" spans="1:22" ht="13.5">
      <c r="A10" s="1" t="s">
        <v>110</v>
      </c>
      <c r="B10" s="1">
        <v>17</v>
      </c>
      <c r="C10" s="10" t="s">
        <v>524</v>
      </c>
      <c r="D10" s="10">
        <v>217</v>
      </c>
      <c r="F10" s="4">
        <f t="shared" si="0"/>
        <v>5.833333333333333</v>
      </c>
      <c r="G10" s="20"/>
      <c r="I10" s="4">
        <v>5.5</v>
      </c>
      <c r="J10" s="4">
        <v>6.5</v>
      </c>
      <c r="K10" s="4" t="s">
        <v>248</v>
      </c>
      <c r="L10" s="4" t="s">
        <v>248</v>
      </c>
      <c r="M10" s="4" t="s">
        <v>248</v>
      </c>
      <c r="N10" s="4" t="s">
        <v>248</v>
      </c>
      <c r="O10" s="4">
        <v>6</v>
      </c>
      <c r="P10" s="4">
        <v>5.5</v>
      </c>
      <c r="Q10" s="4" t="s">
        <v>248</v>
      </c>
      <c r="R10" s="4">
        <v>6</v>
      </c>
      <c r="S10" s="4">
        <v>5.5</v>
      </c>
      <c r="T10" s="4" t="s">
        <v>248</v>
      </c>
      <c r="U10" s="4" t="s">
        <v>248</v>
      </c>
      <c r="V10" s="4" t="s">
        <v>248</v>
      </c>
    </row>
    <row r="11" spans="1:22" ht="13.5">
      <c r="A11" s="1" t="s">
        <v>112</v>
      </c>
      <c r="B11" s="1">
        <v>2</v>
      </c>
      <c r="C11" s="10" t="s">
        <v>58</v>
      </c>
      <c r="D11" s="10">
        <v>202</v>
      </c>
      <c r="F11" s="4">
        <f t="shared" si="0"/>
        <v>5.793809938971229</v>
      </c>
      <c r="G11" s="20"/>
      <c r="I11" s="4">
        <v>5.5</v>
      </c>
      <c r="J11" s="4">
        <v>5.5</v>
      </c>
      <c r="K11" s="4">
        <v>6</v>
      </c>
      <c r="L11" s="4">
        <v>5.5</v>
      </c>
      <c r="M11" s="4">
        <v>6</v>
      </c>
      <c r="N11" s="4">
        <v>5.5</v>
      </c>
      <c r="O11" s="4">
        <v>6.5</v>
      </c>
      <c r="P11" s="4">
        <v>6.5</v>
      </c>
      <c r="Q11" s="4">
        <v>5.5</v>
      </c>
      <c r="R11" s="4" t="s">
        <v>248</v>
      </c>
      <c r="S11" s="4">
        <v>5.5</v>
      </c>
      <c r="T11" s="4">
        <v>6</v>
      </c>
      <c r="U11" s="4">
        <v>6</v>
      </c>
      <c r="V11" s="4">
        <v>5.5</v>
      </c>
    </row>
    <row r="12" spans="1:22" ht="13.5">
      <c r="A12" s="1" t="s">
        <v>112</v>
      </c>
      <c r="B12" s="1">
        <v>16</v>
      </c>
      <c r="C12" s="10" t="s">
        <v>124</v>
      </c>
      <c r="D12" s="10">
        <v>216</v>
      </c>
      <c r="F12" s="4">
        <f t="shared" si="0"/>
        <v>5.613300492610837</v>
      </c>
      <c r="G12" s="20"/>
      <c r="I12" s="4" t="s">
        <v>248</v>
      </c>
      <c r="J12" s="4" t="s">
        <v>248</v>
      </c>
      <c r="K12" s="4" t="s">
        <v>248</v>
      </c>
      <c r="L12" s="4" t="s">
        <v>248</v>
      </c>
      <c r="M12" s="4" t="s">
        <v>248</v>
      </c>
      <c r="N12" s="4" t="s">
        <v>248</v>
      </c>
      <c r="O12" s="4">
        <v>6.5</v>
      </c>
      <c r="P12" s="4" t="s">
        <v>248</v>
      </c>
      <c r="Q12" s="4" t="s">
        <v>248</v>
      </c>
      <c r="R12" s="4">
        <v>5.5</v>
      </c>
      <c r="S12" s="4" t="s">
        <v>248</v>
      </c>
      <c r="T12" s="4" t="s">
        <v>248</v>
      </c>
      <c r="U12" s="4">
        <v>5.5</v>
      </c>
      <c r="V12" s="4" t="s">
        <v>248</v>
      </c>
    </row>
    <row r="13" spans="1:22" ht="13.5">
      <c r="A13" s="1" t="s">
        <v>112</v>
      </c>
      <c r="B13" s="1">
        <v>20</v>
      </c>
      <c r="C13" s="10" t="s">
        <v>53</v>
      </c>
      <c r="D13" s="10">
        <v>220</v>
      </c>
      <c r="F13" s="4">
        <f t="shared" si="0"/>
        <v>5.5</v>
      </c>
      <c r="G13" s="20"/>
      <c r="I13" s="4" t="s">
        <v>248</v>
      </c>
      <c r="J13" s="4" t="s">
        <v>248</v>
      </c>
      <c r="K13" s="4">
        <v>5.5</v>
      </c>
      <c r="L13" s="4" t="s">
        <v>248</v>
      </c>
      <c r="M13" s="4" t="s">
        <v>248</v>
      </c>
      <c r="N13" s="4" t="s">
        <v>248</v>
      </c>
      <c r="O13" s="4" t="s">
        <v>248</v>
      </c>
      <c r="P13" s="4" t="s">
        <v>248</v>
      </c>
      <c r="Q13" s="4" t="s">
        <v>248</v>
      </c>
      <c r="R13" s="4" t="s">
        <v>248</v>
      </c>
      <c r="S13" s="4" t="s">
        <v>248</v>
      </c>
      <c r="T13" s="4" t="s">
        <v>248</v>
      </c>
      <c r="U13" s="4" t="s">
        <v>248</v>
      </c>
      <c r="V13" s="4" t="s">
        <v>248</v>
      </c>
    </row>
    <row r="14" spans="1:22" ht="13.5">
      <c r="A14" s="8" t="s">
        <v>113</v>
      </c>
      <c r="B14" s="8">
        <v>6</v>
      </c>
      <c r="C14" s="11" t="s">
        <v>511</v>
      </c>
      <c r="D14" s="11">
        <v>206</v>
      </c>
      <c r="F14" s="4">
        <f t="shared" si="0"/>
        <v>5.73026973026973</v>
      </c>
      <c r="G14" s="20"/>
      <c r="I14" s="4">
        <v>5.5</v>
      </c>
      <c r="J14" s="4">
        <v>5</v>
      </c>
      <c r="K14" s="4">
        <v>6</v>
      </c>
      <c r="L14" s="4">
        <v>5.5</v>
      </c>
      <c r="M14" s="4" t="s">
        <v>248</v>
      </c>
      <c r="N14" s="4">
        <v>6</v>
      </c>
      <c r="O14" s="4">
        <v>5.5</v>
      </c>
      <c r="P14" s="4">
        <v>6</v>
      </c>
      <c r="Q14" s="4">
        <v>5.5</v>
      </c>
      <c r="R14" s="4" t="s">
        <v>248</v>
      </c>
      <c r="S14" s="4">
        <v>5.5</v>
      </c>
      <c r="T14" s="4">
        <v>6</v>
      </c>
      <c r="U14" s="4">
        <v>6</v>
      </c>
      <c r="V14" s="4">
        <v>6.5</v>
      </c>
    </row>
    <row r="15" spans="1:22" ht="13.5">
      <c r="A15" s="8" t="s">
        <v>113</v>
      </c>
      <c r="B15" s="8">
        <v>19</v>
      </c>
      <c r="C15" s="11" t="s">
        <v>125</v>
      </c>
      <c r="D15" s="11">
        <v>219</v>
      </c>
      <c r="F15" s="4">
        <f t="shared" si="0"/>
        <v>6.095463137996219</v>
      </c>
      <c r="G15" s="20"/>
      <c r="I15" s="4">
        <v>6</v>
      </c>
      <c r="J15" s="4">
        <v>5.5</v>
      </c>
      <c r="K15" s="4">
        <v>5.5</v>
      </c>
      <c r="L15" s="4">
        <v>6</v>
      </c>
      <c r="M15" s="4">
        <v>6.5</v>
      </c>
      <c r="N15" s="4">
        <v>6</v>
      </c>
      <c r="O15" s="4">
        <v>5.5</v>
      </c>
      <c r="P15" s="4">
        <v>5.5</v>
      </c>
      <c r="Q15" s="4" t="s">
        <v>248</v>
      </c>
      <c r="R15" s="4">
        <v>6.5</v>
      </c>
      <c r="S15" s="4">
        <v>6</v>
      </c>
      <c r="T15" s="4">
        <v>6.5</v>
      </c>
      <c r="U15" s="4">
        <v>5.5</v>
      </c>
      <c r="V15" s="4">
        <v>7.5</v>
      </c>
    </row>
    <row r="16" spans="1:22" ht="13.5">
      <c r="A16" s="8" t="s">
        <v>113</v>
      </c>
      <c r="B16" s="8">
        <v>12</v>
      </c>
      <c r="C16" s="11" t="s">
        <v>126</v>
      </c>
      <c r="D16" s="11">
        <v>212</v>
      </c>
      <c r="F16" s="4">
        <f t="shared" si="0"/>
        <v>6.293103448275862</v>
      </c>
      <c r="G16" s="20"/>
      <c r="I16" s="4" t="s">
        <v>248</v>
      </c>
      <c r="J16" s="4" t="s">
        <v>248</v>
      </c>
      <c r="K16" s="4" t="s">
        <v>248</v>
      </c>
      <c r="L16" s="4" t="s">
        <v>248</v>
      </c>
      <c r="M16" s="4" t="s">
        <v>248</v>
      </c>
      <c r="N16" s="4" t="s">
        <v>248</v>
      </c>
      <c r="O16" s="4">
        <v>6.5</v>
      </c>
      <c r="P16" s="4">
        <v>6.5</v>
      </c>
      <c r="Q16" s="4" t="s">
        <v>248</v>
      </c>
      <c r="R16" s="4">
        <v>6</v>
      </c>
      <c r="S16" s="4" t="s">
        <v>248</v>
      </c>
      <c r="T16" s="4" t="s">
        <v>248</v>
      </c>
      <c r="U16" s="4">
        <v>6</v>
      </c>
      <c r="V16" s="4" t="s">
        <v>248</v>
      </c>
    </row>
    <row r="17" spans="1:22" ht="13.5">
      <c r="A17" s="8" t="s">
        <v>114</v>
      </c>
      <c r="B17" s="8">
        <v>5</v>
      </c>
      <c r="C17" s="11" t="s">
        <v>530</v>
      </c>
      <c r="D17" s="11">
        <v>205</v>
      </c>
      <c r="F17" s="4">
        <f t="shared" si="0"/>
        <v>6</v>
      </c>
      <c r="G17" s="20"/>
      <c r="I17" s="4" t="s">
        <v>248</v>
      </c>
      <c r="J17" s="4" t="s">
        <v>248</v>
      </c>
      <c r="K17" s="4" t="s">
        <v>294</v>
      </c>
      <c r="L17" s="4" t="s">
        <v>248</v>
      </c>
      <c r="M17" s="4">
        <v>6</v>
      </c>
      <c r="N17" s="4" t="s">
        <v>248</v>
      </c>
      <c r="O17" s="4" t="s">
        <v>248</v>
      </c>
      <c r="P17" s="4" t="s">
        <v>248</v>
      </c>
      <c r="Q17" s="4" t="s">
        <v>248</v>
      </c>
      <c r="R17" s="4" t="s">
        <v>248</v>
      </c>
      <c r="S17" s="4" t="s">
        <v>248</v>
      </c>
      <c r="T17" s="4" t="s">
        <v>248</v>
      </c>
      <c r="U17" s="4" t="s">
        <v>248</v>
      </c>
      <c r="V17" s="4" t="s">
        <v>248</v>
      </c>
    </row>
    <row r="18" spans="1:22" ht="13.5">
      <c r="A18" s="8" t="s">
        <v>114</v>
      </c>
      <c r="B18" s="8">
        <v>22</v>
      </c>
      <c r="C18" s="11" t="s">
        <v>128</v>
      </c>
      <c r="D18" s="11">
        <v>222</v>
      </c>
      <c r="F18" s="4">
        <f t="shared" si="0"/>
        <v>5.86437908496732</v>
      </c>
      <c r="G18" s="20"/>
      <c r="I18" s="4">
        <v>6</v>
      </c>
      <c r="J18" s="4" t="s">
        <v>248</v>
      </c>
      <c r="K18" s="4">
        <v>5.5</v>
      </c>
      <c r="L18" s="4" t="s">
        <v>248</v>
      </c>
      <c r="M18" s="4">
        <v>5.5</v>
      </c>
      <c r="N18" s="4" t="s">
        <v>248</v>
      </c>
      <c r="O18" s="4" t="s">
        <v>248</v>
      </c>
      <c r="P18" s="4" t="s">
        <v>248</v>
      </c>
      <c r="Q18" s="4">
        <v>6</v>
      </c>
      <c r="R18" s="4" t="s">
        <v>248</v>
      </c>
      <c r="S18" s="4" t="s">
        <v>248</v>
      </c>
      <c r="T18" s="4">
        <v>6</v>
      </c>
      <c r="U18" s="4">
        <v>6</v>
      </c>
      <c r="V18" s="4" t="s">
        <v>248</v>
      </c>
    </row>
    <row r="19" spans="1:22" ht="13.5">
      <c r="A19" s="8" t="s">
        <v>117</v>
      </c>
      <c r="B19" s="8">
        <v>13</v>
      </c>
      <c r="C19" s="11" t="s">
        <v>129</v>
      </c>
      <c r="D19" s="11">
        <v>213</v>
      </c>
      <c r="F19" s="4">
        <f t="shared" si="0"/>
        <v>6.046987951807229</v>
      </c>
      <c r="G19" s="20"/>
      <c r="I19" s="4" t="s">
        <v>248</v>
      </c>
      <c r="J19" s="4" t="s">
        <v>248</v>
      </c>
      <c r="K19" s="4" t="s">
        <v>248</v>
      </c>
      <c r="L19" s="4">
        <v>7.5</v>
      </c>
      <c r="M19" s="4">
        <v>7</v>
      </c>
      <c r="N19" s="4">
        <v>5</v>
      </c>
      <c r="O19" s="4">
        <v>7</v>
      </c>
      <c r="P19" s="4">
        <v>6.5</v>
      </c>
      <c r="Q19" s="4">
        <v>5.5</v>
      </c>
      <c r="R19" s="4">
        <v>5.5</v>
      </c>
      <c r="S19" s="4">
        <v>5.5</v>
      </c>
      <c r="T19" s="4">
        <v>5.5</v>
      </c>
      <c r="U19" s="4">
        <v>6</v>
      </c>
      <c r="V19" s="4">
        <v>5.5</v>
      </c>
    </row>
    <row r="20" spans="1:22" ht="13.5">
      <c r="A20" s="8" t="s">
        <v>117</v>
      </c>
      <c r="B20" s="8">
        <v>8</v>
      </c>
      <c r="C20" s="11" t="s">
        <v>130</v>
      </c>
      <c r="D20" s="11">
        <v>208</v>
      </c>
      <c r="F20" s="4">
        <f t="shared" si="0"/>
        <v>5.809815950920245</v>
      </c>
      <c r="G20" s="20"/>
      <c r="I20" s="4">
        <v>6</v>
      </c>
      <c r="J20" s="4">
        <v>5.5</v>
      </c>
      <c r="K20" s="4">
        <v>6</v>
      </c>
      <c r="L20" s="4" t="s">
        <v>248</v>
      </c>
      <c r="M20" s="4" t="s">
        <v>248</v>
      </c>
      <c r="N20" s="4">
        <v>5.5</v>
      </c>
      <c r="O20" s="4" t="s">
        <v>248</v>
      </c>
      <c r="P20" s="4" t="s">
        <v>248</v>
      </c>
      <c r="Q20" s="4" t="s">
        <v>248</v>
      </c>
      <c r="R20" s="4">
        <v>6.5</v>
      </c>
      <c r="S20" s="4">
        <v>5.5</v>
      </c>
      <c r="T20" s="4">
        <v>6</v>
      </c>
      <c r="U20" s="4">
        <v>6</v>
      </c>
      <c r="V20" s="4">
        <v>6</v>
      </c>
    </row>
    <row r="21" spans="1:22" ht="13.5">
      <c r="A21" s="8" t="s">
        <v>117</v>
      </c>
      <c r="B21" s="8">
        <v>21</v>
      </c>
      <c r="C21" s="11" t="s">
        <v>131</v>
      </c>
      <c r="D21" s="11">
        <v>221</v>
      </c>
      <c r="F21" s="4">
        <f t="shared" si="0"/>
        <v>5.522565320665083</v>
      </c>
      <c r="G21" s="20"/>
      <c r="I21" s="4">
        <v>6</v>
      </c>
      <c r="J21" s="4">
        <v>5</v>
      </c>
      <c r="K21" s="4" t="s">
        <v>248</v>
      </c>
      <c r="L21" s="4">
        <v>6.5</v>
      </c>
      <c r="M21" s="4">
        <v>5.5</v>
      </c>
      <c r="N21" s="4">
        <v>5.5</v>
      </c>
      <c r="O21" s="4">
        <v>6.5</v>
      </c>
      <c r="P21" s="4">
        <v>5</v>
      </c>
      <c r="Q21" s="4">
        <v>5</v>
      </c>
      <c r="R21" s="4">
        <v>5</v>
      </c>
      <c r="S21" s="4">
        <v>5.5</v>
      </c>
      <c r="T21" s="4">
        <v>5</v>
      </c>
      <c r="U21" s="4">
        <v>5.5</v>
      </c>
      <c r="V21" s="4">
        <v>5.5</v>
      </c>
    </row>
    <row r="22" spans="1:22" ht="13.5">
      <c r="A22" s="2" t="s">
        <v>132</v>
      </c>
      <c r="B22" s="2">
        <v>7</v>
      </c>
      <c r="C22" s="12" t="s">
        <v>133</v>
      </c>
      <c r="D22" s="12">
        <v>207</v>
      </c>
      <c r="F22" s="4">
        <f t="shared" si="0"/>
        <v>5.330754352030948</v>
      </c>
      <c r="G22" s="20"/>
      <c r="I22" s="4">
        <v>5.5</v>
      </c>
      <c r="J22" s="4">
        <v>5</v>
      </c>
      <c r="K22" s="4" t="s">
        <v>248</v>
      </c>
      <c r="L22" s="4">
        <v>5</v>
      </c>
      <c r="M22" s="4">
        <v>6</v>
      </c>
      <c r="N22" s="4">
        <v>5</v>
      </c>
      <c r="O22" s="4" t="s">
        <v>248</v>
      </c>
      <c r="P22" s="4" t="s">
        <v>248</v>
      </c>
      <c r="Q22" s="4">
        <v>5</v>
      </c>
      <c r="R22" s="4">
        <v>5.5</v>
      </c>
      <c r="S22" s="4">
        <v>5.5</v>
      </c>
      <c r="T22" s="4" t="s">
        <v>248</v>
      </c>
      <c r="U22" s="4" t="s">
        <v>248</v>
      </c>
      <c r="V22" s="4" t="s">
        <v>248</v>
      </c>
    </row>
    <row r="23" spans="1:22" ht="13.5">
      <c r="A23" s="2" t="s">
        <v>132</v>
      </c>
      <c r="B23" s="2">
        <v>14</v>
      </c>
      <c r="C23" s="12" t="s">
        <v>62</v>
      </c>
      <c r="D23" s="12">
        <v>214</v>
      </c>
      <c r="F23" s="4">
        <f t="shared" si="0"/>
        <v>5.506702412868632</v>
      </c>
      <c r="G23" s="20"/>
      <c r="I23" s="4">
        <v>5.5</v>
      </c>
      <c r="J23" s="4">
        <v>5.5</v>
      </c>
      <c r="K23" s="4">
        <v>4.5</v>
      </c>
      <c r="L23" s="4">
        <v>6.5</v>
      </c>
      <c r="M23" s="4">
        <v>6</v>
      </c>
      <c r="N23" s="4">
        <v>6.5</v>
      </c>
      <c r="O23" s="4" t="s">
        <v>248</v>
      </c>
      <c r="P23" s="4">
        <v>6</v>
      </c>
      <c r="Q23" s="4">
        <v>5.5</v>
      </c>
      <c r="R23" s="4" t="s">
        <v>248</v>
      </c>
      <c r="S23" s="4">
        <v>5.5</v>
      </c>
      <c r="T23" s="4">
        <v>5.5</v>
      </c>
      <c r="U23" s="4" t="s">
        <v>248</v>
      </c>
      <c r="V23" s="4">
        <v>6</v>
      </c>
    </row>
    <row r="24" spans="1:22" ht="13.5">
      <c r="A24" s="2" t="s">
        <v>119</v>
      </c>
      <c r="B24" s="2">
        <v>11</v>
      </c>
      <c r="C24" s="12" t="s">
        <v>134</v>
      </c>
      <c r="D24" s="12">
        <v>211</v>
      </c>
      <c r="F24" s="4">
        <f t="shared" si="0"/>
        <v>5.420523138832998</v>
      </c>
      <c r="G24" s="20"/>
      <c r="I24" s="4">
        <v>6</v>
      </c>
      <c r="J24" s="4">
        <v>6</v>
      </c>
      <c r="K24" s="4">
        <v>6</v>
      </c>
      <c r="L24" s="4">
        <v>5.5</v>
      </c>
      <c r="M24" s="4">
        <v>5</v>
      </c>
      <c r="N24" s="4">
        <v>5.5</v>
      </c>
      <c r="O24" s="4">
        <v>6</v>
      </c>
      <c r="P24" s="4">
        <v>6</v>
      </c>
      <c r="Q24" s="4">
        <v>5</v>
      </c>
      <c r="R24" s="4">
        <v>5.5</v>
      </c>
      <c r="S24" s="4">
        <v>5</v>
      </c>
      <c r="T24" s="4">
        <v>5.5</v>
      </c>
      <c r="U24" s="4" t="s">
        <v>248</v>
      </c>
      <c r="V24" s="4">
        <v>6</v>
      </c>
    </row>
    <row r="25" spans="1:22" ht="13.5">
      <c r="A25" s="2" t="s">
        <v>119</v>
      </c>
      <c r="B25" s="2">
        <v>10</v>
      </c>
      <c r="C25" s="12" t="s">
        <v>135</v>
      </c>
      <c r="D25" s="12">
        <v>210</v>
      </c>
      <c r="F25" s="4">
        <f t="shared" si="0"/>
        <v>5.373113854595336</v>
      </c>
      <c r="G25" s="20"/>
      <c r="I25" s="4">
        <v>5</v>
      </c>
      <c r="J25" s="4">
        <v>4.5</v>
      </c>
      <c r="K25" s="4">
        <v>5</v>
      </c>
      <c r="L25" s="4">
        <v>6</v>
      </c>
      <c r="M25" s="4" t="s">
        <v>248</v>
      </c>
      <c r="N25" s="4" t="s">
        <v>248</v>
      </c>
      <c r="O25" s="4">
        <v>6</v>
      </c>
      <c r="P25" s="4">
        <v>5.5</v>
      </c>
      <c r="Q25" s="4">
        <v>5.5</v>
      </c>
      <c r="R25" s="4">
        <v>6</v>
      </c>
      <c r="S25" s="4" t="s">
        <v>247</v>
      </c>
      <c r="T25" s="4" t="s">
        <v>248</v>
      </c>
      <c r="U25" s="4">
        <v>5</v>
      </c>
      <c r="V25" s="4">
        <v>5.5</v>
      </c>
    </row>
    <row r="26" spans="1:22" ht="13.5">
      <c r="A26" s="2" t="s">
        <v>118</v>
      </c>
      <c r="B26" s="2">
        <v>9</v>
      </c>
      <c r="C26" s="12" t="s">
        <v>136</v>
      </c>
      <c r="D26" s="12">
        <v>209</v>
      </c>
      <c r="F26" s="4">
        <f t="shared" si="0"/>
        <v>5.357758620689655</v>
      </c>
      <c r="G26" s="20"/>
      <c r="I26" s="4">
        <v>5.5</v>
      </c>
      <c r="J26" s="4">
        <v>5.5</v>
      </c>
      <c r="K26" s="4">
        <v>5</v>
      </c>
      <c r="L26" s="4">
        <v>5</v>
      </c>
      <c r="M26" s="4">
        <v>5.5</v>
      </c>
      <c r="N26" s="4">
        <v>5</v>
      </c>
      <c r="O26" s="4">
        <v>7</v>
      </c>
      <c r="P26" s="4">
        <v>5</v>
      </c>
      <c r="Q26" s="4">
        <v>5.5</v>
      </c>
      <c r="R26" s="4">
        <v>5</v>
      </c>
      <c r="S26" s="4" t="s">
        <v>248</v>
      </c>
      <c r="T26" s="4">
        <v>5.5</v>
      </c>
      <c r="U26" s="4">
        <v>5</v>
      </c>
      <c r="V26" s="4">
        <v>5</v>
      </c>
    </row>
    <row r="27" spans="1:22" ht="13.5">
      <c r="A27" s="2" t="s">
        <v>118</v>
      </c>
      <c r="B27" s="2">
        <v>99</v>
      </c>
      <c r="C27" s="12" t="s">
        <v>137</v>
      </c>
      <c r="D27" s="12">
        <v>299</v>
      </c>
      <c r="F27" s="4">
        <f t="shared" si="0"/>
        <v>5.534395973154362</v>
      </c>
      <c r="G27" s="20"/>
      <c r="I27" s="4" t="s">
        <v>248</v>
      </c>
      <c r="J27" s="4">
        <v>5</v>
      </c>
      <c r="K27" s="4" t="s">
        <v>248</v>
      </c>
      <c r="L27" s="4">
        <v>6</v>
      </c>
      <c r="M27" s="4">
        <v>6.5</v>
      </c>
      <c r="N27" s="4">
        <v>5.5</v>
      </c>
      <c r="O27" s="4">
        <v>5.5</v>
      </c>
      <c r="P27" s="4">
        <v>5</v>
      </c>
      <c r="Q27" s="4">
        <v>6</v>
      </c>
      <c r="R27" s="4" t="s">
        <v>248</v>
      </c>
      <c r="S27" s="4">
        <v>5.5</v>
      </c>
      <c r="T27" s="4">
        <v>5.5</v>
      </c>
      <c r="U27" s="4" t="s">
        <v>248</v>
      </c>
      <c r="V27" s="4">
        <v>6</v>
      </c>
    </row>
    <row r="28" spans="1:22" ht="13.5">
      <c r="A28" s="6"/>
      <c r="B28" s="6"/>
      <c r="C28" s="5"/>
      <c r="D28" s="5"/>
      <c r="F28" s="4"/>
      <c r="G28" s="20"/>
      <c r="I28" s="4" t="s">
        <v>248</v>
      </c>
      <c r="J28" s="4" t="s">
        <v>248</v>
      </c>
      <c r="K28" s="4" t="s">
        <v>248</v>
      </c>
      <c r="L28" s="4" t="s">
        <v>248</v>
      </c>
      <c r="M28" s="4" t="s">
        <v>248</v>
      </c>
      <c r="N28" s="4" t="s">
        <v>248</v>
      </c>
      <c r="O28" s="4" t="s">
        <v>248</v>
      </c>
      <c r="P28" s="4" t="s">
        <v>248</v>
      </c>
      <c r="Q28" s="4" t="s">
        <v>248</v>
      </c>
      <c r="R28" s="4" t="s">
        <v>248</v>
      </c>
      <c r="S28" s="4" t="s">
        <v>248</v>
      </c>
      <c r="T28" s="4" t="s">
        <v>248</v>
      </c>
      <c r="U28" s="4" t="s">
        <v>248</v>
      </c>
      <c r="V28" s="4" t="s">
        <v>248</v>
      </c>
    </row>
    <row r="29" spans="1:22" ht="13.5">
      <c r="A29" s="6"/>
      <c r="B29" s="6"/>
      <c r="C29" s="5"/>
      <c r="D29" s="5"/>
      <c r="F29" s="4"/>
      <c r="G29" s="20"/>
      <c r="I29" s="4" t="s">
        <v>248</v>
      </c>
      <c r="J29" s="4" t="s">
        <v>248</v>
      </c>
      <c r="K29" s="4" t="s">
        <v>248</v>
      </c>
      <c r="L29" s="4" t="s">
        <v>248</v>
      </c>
      <c r="M29" s="4" t="s">
        <v>248</v>
      </c>
      <c r="N29" s="4" t="s">
        <v>248</v>
      </c>
      <c r="O29" s="4" t="s">
        <v>248</v>
      </c>
      <c r="P29" s="4" t="s">
        <v>248</v>
      </c>
      <c r="Q29" s="4" t="s">
        <v>248</v>
      </c>
      <c r="R29" s="4" t="s">
        <v>248</v>
      </c>
      <c r="S29" s="4" t="s">
        <v>248</v>
      </c>
      <c r="T29" s="4" t="s">
        <v>248</v>
      </c>
      <c r="U29" s="4" t="s">
        <v>248</v>
      </c>
      <c r="V29" s="4" t="s">
        <v>248</v>
      </c>
    </row>
    <row r="30" spans="1:22" ht="13.5">
      <c r="A30" s="6"/>
      <c r="B30" s="6"/>
      <c r="C30" s="5"/>
      <c r="D30" s="5"/>
      <c r="F30" s="4"/>
      <c r="G30" s="20"/>
      <c r="I30" s="4" t="s">
        <v>248</v>
      </c>
      <c r="J30" s="4" t="s">
        <v>248</v>
      </c>
      <c r="K30" s="4" t="s">
        <v>248</v>
      </c>
      <c r="L30" s="4" t="s">
        <v>248</v>
      </c>
      <c r="M30" s="4" t="s">
        <v>248</v>
      </c>
      <c r="N30" s="4" t="s">
        <v>248</v>
      </c>
      <c r="O30" s="4" t="s">
        <v>248</v>
      </c>
      <c r="P30" s="4" t="s">
        <v>248</v>
      </c>
      <c r="Q30" s="4" t="s">
        <v>248</v>
      </c>
      <c r="R30" s="4" t="s">
        <v>248</v>
      </c>
      <c r="S30" s="4" t="s">
        <v>248</v>
      </c>
      <c r="T30" s="4" t="s">
        <v>248</v>
      </c>
      <c r="U30" s="4" t="s">
        <v>248</v>
      </c>
      <c r="V30" s="4" t="s">
        <v>248</v>
      </c>
    </row>
    <row r="31" spans="1:22" ht="13.5">
      <c r="A31" s="6"/>
      <c r="B31" s="6"/>
      <c r="C31" s="5"/>
      <c r="D31" s="5"/>
      <c r="F31" s="4"/>
      <c r="G31" s="20"/>
      <c r="I31" s="4" t="s">
        <v>248</v>
      </c>
      <c r="J31" s="4" t="s">
        <v>248</v>
      </c>
      <c r="K31" s="4" t="s">
        <v>248</v>
      </c>
      <c r="L31" s="4" t="s">
        <v>248</v>
      </c>
      <c r="M31" s="4" t="s">
        <v>248</v>
      </c>
      <c r="N31" s="4" t="s">
        <v>248</v>
      </c>
      <c r="O31" s="4" t="s">
        <v>248</v>
      </c>
      <c r="P31" s="4" t="s">
        <v>248</v>
      </c>
      <c r="Q31" s="4" t="s">
        <v>248</v>
      </c>
      <c r="R31" s="4" t="s">
        <v>248</v>
      </c>
      <c r="S31" s="4" t="s">
        <v>248</v>
      </c>
      <c r="T31" s="4" t="s">
        <v>248</v>
      </c>
      <c r="U31" s="4" t="s">
        <v>248</v>
      </c>
      <c r="V31" s="4" t="s">
        <v>248</v>
      </c>
    </row>
    <row r="32" spans="1:22" ht="13.5">
      <c r="A32" s="6"/>
      <c r="B32" s="6"/>
      <c r="C32" s="5"/>
      <c r="D32" s="5"/>
      <c r="F32" s="4"/>
      <c r="G32" s="20"/>
      <c r="I32" s="4" t="s">
        <v>248</v>
      </c>
      <c r="J32" s="4" t="s">
        <v>248</v>
      </c>
      <c r="K32" s="4" t="s">
        <v>248</v>
      </c>
      <c r="L32" s="4" t="s">
        <v>248</v>
      </c>
      <c r="M32" s="4" t="s">
        <v>248</v>
      </c>
      <c r="N32" s="4" t="s">
        <v>248</v>
      </c>
      <c r="O32" s="4" t="s">
        <v>248</v>
      </c>
      <c r="P32" s="4" t="s">
        <v>248</v>
      </c>
      <c r="Q32" s="4" t="s">
        <v>248</v>
      </c>
      <c r="R32" s="4" t="s">
        <v>248</v>
      </c>
      <c r="S32" s="4" t="s">
        <v>248</v>
      </c>
      <c r="T32" s="4" t="s">
        <v>248</v>
      </c>
      <c r="U32" s="4" t="s">
        <v>248</v>
      </c>
      <c r="V32" s="4" t="s">
        <v>248</v>
      </c>
    </row>
    <row r="33" spans="1:22" ht="13.5">
      <c r="A33" s="6"/>
      <c r="B33" s="6"/>
      <c r="C33" s="5"/>
      <c r="D33" s="5"/>
      <c r="F33" s="4"/>
      <c r="G33" s="20"/>
      <c r="I33" s="4" t="s">
        <v>248</v>
      </c>
      <c r="J33" s="4" t="s">
        <v>248</v>
      </c>
      <c r="K33" s="4" t="s">
        <v>248</v>
      </c>
      <c r="L33" s="4" t="s">
        <v>248</v>
      </c>
      <c r="M33" s="4" t="s">
        <v>248</v>
      </c>
      <c r="N33" s="4" t="s">
        <v>248</v>
      </c>
      <c r="O33" s="4" t="s">
        <v>248</v>
      </c>
      <c r="P33" s="4" t="s">
        <v>248</v>
      </c>
      <c r="Q33" s="4" t="s">
        <v>248</v>
      </c>
      <c r="R33" s="4" t="s">
        <v>248</v>
      </c>
      <c r="S33" s="4" t="s">
        <v>248</v>
      </c>
      <c r="T33" s="4" t="s">
        <v>248</v>
      </c>
      <c r="U33" s="4" t="s">
        <v>248</v>
      </c>
      <c r="V33" s="4" t="s">
        <v>248</v>
      </c>
    </row>
    <row r="34" spans="1:22" ht="13.5">
      <c r="A34" s="6"/>
      <c r="B34" s="6"/>
      <c r="C34" s="5"/>
      <c r="D34" s="5"/>
      <c r="F34" s="4"/>
      <c r="G34" s="20"/>
      <c r="I34" s="4" t="s">
        <v>248</v>
      </c>
      <c r="J34" s="4" t="s">
        <v>248</v>
      </c>
      <c r="K34" s="4" t="s">
        <v>248</v>
      </c>
      <c r="L34" s="4" t="s">
        <v>248</v>
      </c>
      <c r="M34" s="4" t="s">
        <v>248</v>
      </c>
      <c r="N34" s="4" t="s">
        <v>248</v>
      </c>
      <c r="O34" s="4" t="s">
        <v>248</v>
      </c>
      <c r="P34" s="4" t="s">
        <v>248</v>
      </c>
      <c r="Q34" s="4" t="s">
        <v>248</v>
      </c>
      <c r="R34" s="4" t="s">
        <v>248</v>
      </c>
      <c r="S34" s="4" t="s">
        <v>248</v>
      </c>
      <c r="T34" s="4" t="s">
        <v>248</v>
      </c>
      <c r="U34" s="4" t="s">
        <v>248</v>
      </c>
      <c r="V34" s="4" t="s">
        <v>248</v>
      </c>
    </row>
    <row r="35" spans="1:22" ht="13.5">
      <c r="A35" s="6"/>
      <c r="B35" s="6"/>
      <c r="C35" s="5"/>
      <c r="D35" s="5"/>
      <c r="F35" s="4"/>
      <c r="G35" s="20"/>
      <c r="I35" s="4" t="s">
        <v>248</v>
      </c>
      <c r="J35" s="4" t="s">
        <v>248</v>
      </c>
      <c r="K35" s="4" t="s">
        <v>248</v>
      </c>
      <c r="L35" s="4" t="s">
        <v>248</v>
      </c>
      <c r="M35" s="4" t="s">
        <v>248</v>
      </c>
      <c r="N35" s="4" t="s">
        <v>248</v>
      </c>
      <c r="O35" s="4" t="s">
        <v>248</v>
      </c>
      <c r="P35" s="4" t="s">
        <v>248</v>
      </c>
      <c r="Q35" s="4" t="s">
        <v>248</v>
      </c>
      <c r="R35" s="4" t="s">
        <v>248</v>
      </c>
      <c r="S35" s="4" t="s">
        <v>248</v>
      </c>
      <c r="T35" s="4" t="s">
        <v>248</v>
      </c>
      <c r="U35" s="4" t="s">
        <v>248</v>
      </c>
      <c r="V35" s="4" t="s">
        <v>248</v>
      </c>
    </row>
    <row r="36" spans="1:22" ht="13.5">
      <c r="A36" s="6"/>
      <c r="B36" s="6"/>
      <c r="C36" s="5"/>
      <c r="D36" s="5"/>
      <c r="F36" s="4"/>
      <c r="G36" s="20"/>
      <c r="I36" s="4" t="s">
        <v>248</v>
      </c>
      <c r="J36" s="4" t="s">
        <v>248</v>
      </c>
      <c r="K36" s="4" t="s">
        <v>248</v>
      </c>
      <c r="L36" s="4" t="s">
        <v>248</v>
      </c>
      <c r="M36" s="4" t="s">
        <v>248</v>
      </c>
      <c r="N36" s="4" t="s">
        <v>248</v>
      </c>
      <c r="O36" s="4" t="s">
        <v>248</v>
      </c>
      <c r="P36" s="4" t="s">
        <v>248</v>
      </c>
      <c r="Q36" s="4" t="s">
        <v>248</v>
      </c>
      <c r="R36" s="4" t="s">
        <v>248</v>
      </c>
      <c r="S36" s="4" t="s">
        <v>248</v>
      </c>
      <c r="T36" s="4" t="s">
        <v>248</v>
      </c>
      <c r="U36" s="4" t="s">
        <v>248</v>
      </c>
      <c r="V36" s="4" t="s">
        <v>248</v>
      </c>
    </row>
    <row r="37" spans="1:22" ht="13.5">
      <c r="A37" s="6"/>
      <c r="B37" s="6"/>
      <c r="C37" s="5"/>
      <c r="D37" s="5"/>
      <c r="F37" s="4"/>
      <c r="G37" s="20"/>
      <c r="I37" s="4" t="s">
        <v>248</v>
      </c>
      <c r="J37" s="4" t="s">
        <v>248</v>
      </c>
      <c r="K37" s="4" t="s">
        <v>248</v>
      </c>
      <c r="L37" s="4" t="s">
        <v>248</v>
      </c>
      <c r="M37" s="4" t="s">
        <v>248</v>
      </c>
      <c r="N37" s="4" t="s">
        <v>248</v>
      </c>
      <c r="O37" s="4" t="s">
        <v>248</v>
      </c>
      <c r="P37" s="4" t="s">
        <v>248</v>
      </c>
      <c r="Q37" s="4" t="s">
        <v>248</v>
      </c>
      <c r="R37" s="4" t="s">
        <v>248</v>
      </c>
      <c r="S37" s="4" t="s">
        <v>248</v>
      </c>
      <c r="T37" s="4" t="s">
        <v>248</v>
      </c>
      <c r="U37" s="4" t="s">
        <v>248</v>
      </c>
      <c r="V37" s="4" t="s">
        <v>248</v>
      </c>
    </row>
    <row r="40" spans="1:7" ht="13.5">
      <c r="A40" s="3"/>
      <c r="B40" s="3"/>
      <c r="C40" s="3"/>
      <c r="D40" s="3"/>
      <c r="F40" t="s">
        <v>235</v>
      </c>
      <c r="G40" t="s">
        <v>236</v>
      </c>
    </row>
    <row r="41" spans="1:22" ht="13.5">
      <c r="A41" s="6" t="str">
        <f aca="true" t="shared" si="1" ref="A41:C56">A5</f>
        <v>ＧＫ</v>
      </c>
      <c r="B41" s="6">
        <f t="shared" si="1"/>
        <v>1</v>
      </c>
      <c r="C41" s="5" t="str">
        <f t="shared" si="1"/>
        <v>二階堂　望</v>
      </c>
      <c r="D41" s="5">
        <f aca="true" t="shared" si="2" ref="D41:D63">D5</f>
        <v>201</v>
      </c>
      <c r="F41" s="4">
        <f>IF(SUM(I41:V41)=0,"",SUM(I41:V41))</f>
        <v>1260</v>
      </c>
      <c r="G41" s="4">
        <f>IF(COUNT(I41:V41)=0,"",COUNT(I41:V41))</f>
        <v>14</v>
      </c>
      <c r="I41" s="4">
        <v>90</v>
      </c>
      <c r="J41" s="4">
        <v>90</v>
      </c>
      <c r="K41" s="4">
        <v>90</v>
      </c>
      <c r="L41" s="4">
        <v>90</v>
      </c>
      <c r="M41" s="4">
        <v>90</v>
      </c>
      <c r="N41" s="4">
        <v>90</v>
      </c>
      <c r="O41" s="4">
        <v>90</v>
      </c>
      <c r="P41" s="4">
        <v>90</v>
      </c>
      <c r="Q41" s="4">
        <v>90</v>
      </c>
      <c r="R41" s="4">
        <v>90</v>
      </c>
      <c r="S41" s="4">
        <v>90</v>
      </c>
      <c r="T41" s="4">
        <v>90</v>
      </c>
      <c r="U41" s="4">
        <v>90</v>
      </c>
      <c r="V41" s="4">
        <v>90</v>
      </c>
    </row>
    <row r="42" spans="1:22" ht="13.5">
      <c r="A42" s="6" t="str">
        <f t="shared" si="1"/>
        <v>ＧＫ</v>
      </c>
      <c r="B42" s="6">
        <f t="shared" si="1"/>
        <v>23</v>
      </c>
      <c r="C42" s="5" t="str">
        <f t="shared" si="1"/>
        <v>★藤沢　夏海</v>
      </c>
      <c r="D42" s="5">
        <f t="shared" si="2"/>
        <v>223</v>
      </c>
      <c r="F42" s="4">
        <f aca="true" t="shared" si="3" ref="F42:F63">IF(SUM(I42:V42)=0,"",SUM(I42:V42))</f>
      </c>
      <c r="G42" s="4">
        <f aca="true" t="shared" si="4" ref="G42:G63">IF(COUNT(I42:V42)=0,"",COUNT(I42:V42))</f>
      </c>
      <c r="I42" s="4" t="s">
        <v>248</v>
      </c>
      <c r="J42" s="4" t="s">
        <v>248</v>
      </c>
      <c r="K42" s="4" t="s">
        <v>248</v>
      </c>
      <c r="L42" s="4" t="s">
        <v>248</v>
      </c>
      <c r="M42" s="4" t="s">
        <v>248</v>
      </c>
      <c r="N42" s="4" t="s">
        <v>248</v>
      </c>
      <c r="O42" s="4" t="s">
        <v>248</v>
      </c>
      <c r="P42" s="4" t="s">
        <v>248</v>
      </c>
      <c r="Q42" s="4" t="s">
        <v>248</v>
      </c>
      <c r="R42" s="4" t="s">
        <v>248</v>
      </c>
      <c r="S42" s="4" t="s">
        <v>248</v>
      </c>
      <c r="T42" s="4" t="s">
        <v>248</v>
      </c>
      <c r="U42" s="4" t="s">
        <v>248</v>
      </c>
      <c r="V42" s="4" t="s">
        <v>248</v>
      </c>
    </row>
    <row r="43" spans="1:22" ht="13.5">
      <c r="A43" s="1" t="str">
        <f t="shared" si="1"/>
        <v>ＣＢ</v>
      </c>
      <c r="B43" s="1">
        <f t="shared" si="1"/>
        <v>3</v>
      </c>
      <c r="C43" s="10" t="str">
        <f t="shared" si="1"/>
        <v>鞠川　奈津江</v>
      </c>
      <c r="D43" s="10">
        <f t="shared" si="2"/>
        <v>203</v>
      </c>
      <c r="F43" s="4">
        <f t="shared" si="3"/>
        <v>1170</v>
      </c>
      <c r="G43" s="4">
        <f t="shared" si="4"/>
        <v>13</v>
      </c>
      <c r="I43" s="4">
        <v>90</v>
      </c>
      <c r="J43" s="4">
        <v>90</v>
      </c>
      <c r="K43" s="4">
        <v>90</v>
      </c>
      <c r="L43" s="4">
        <v>90</v>
      </c>
      <c r="M43" s="4">
        <v>90</v>
      </c>
      <c r="N43" s="4">
        <v>90</v>
      </c>
      <c r="O43" s="4">
        <v>90</v>
      </c>
      <c r="P43" s="4">
        <v>90</v>
      </c>
      <c r="Q43" s="4">
        <v>90</v>
      </c>
      <c r="R43" s="4" t="s">
        <v>248</v>
      </c>
      <c r="S43" s="4">
        <v>90</v>
      </c>
      <c r="T43" s="4">
        <v>90</v>
      </c>
      <c r="U43" s="4">
        <v>90</v>
      </c>
      <c r="V43" s="4">
        <v>90</v>
      </c>
    </row>
    <row r="44" spans="1:22" ht="13.5">
      <c r="A44" s="1" t="str">
        <f t="shared" si="1"/>
        <v>ＣＢ</v>
      </c>
      <c r="B44" s="1">
        <f t="shared" si="1"/>
        <v>4</v>
      </c>
      <c r="C44" s="10" t="str">
        <f t="shared" si="1"/>
        <v>真理亜・シャルポア</v>
      </c>
      <c r="D44" s="10">
        <f t="shared" si="2"/>
        <v>204</v>
      </c>
      <c r="F44" s="4">
        <f t="shared" si="3"/>
        <v>180</v>
      </c>
      <c r="G44" s="4">
        <f t="shared" si="4"/>
        <v>2</v>
      </c>
      <c r="I44" s="4" t="s">
        <v>248</v>
      </c>
      <c r="J44" s="4" t="s">
        <v>248</v>
      </c>
      <c r="K44" s="4">
        <v>90</v>
      </c>
      <c r="L44" s="4" t="s">
        <v>248</v>
      </c>
      <c r="M44" s="4" t="s">
        <v>248</v>
      </c>
      <c r="N44" s="4" t="s">
        <v>248</v>
      </c>
      <c r="O44" s="4" t="s">
        <v>248</v>
      </c>
      <c r="P44" s="4" t="s">
        <v>248</v>
      </c>
      <c r="Q44" s="4" t="s">
        <v>248</v>
      </c>
      <c r="R44" s="4">
        <v>90</v>
      </c>
      <c r="S44" s="4" t="s">
        <v>248</v>
      </c>
      <c r="T44" s="4" t="s">
        <v>248</v>
      </c>
      <c r="U44" s="4" t="s">
        <v>248</v>
      </c>
      <c r="V44" s="4" t="s">
        <v>248</v>
      </c>
    </row>
    <row r="45" spans="1:22" ht="13.5">
      <c r="A45" s="1" t="str">
        <f t="shared" si="1"/>
        <v>ＣＢ</v>
      </c>
      <c r="B45" s="1">
        <f t="shared" si="1"/>
        <v>15</v>
      </c>
      <c r="C45" s="10" t="str">
        <f t="shared" si="1"/>
        <v>来須　魅那美</v>
      </c>
      <c r="D45" s="10">
        <f t="shared" si="2"/>
        <v>215</v>
      </c>
      <c r="F45" s="4">
        <f t="shared" si="3"/>
        <v>720</v>
      </c>
      <c r="G45" s="4">
        <f t="shared" si="4"/>
        <v>8</v>
      </c>
      <c r="I45" s="4" t="s">
        <v>248</v>
      </c>
      <c r="J45" s="4" t="s">
        <v>248</v>
      </c>
      <c r="K45" s="4" t="s">
        <v>248</v>
      </c>
      <c r="L45" s="4">
        <v>90</v>
      </c>
      <c r="M45" s="4">
        <v>90</v>
      </c>
      <c r="N45" s="4">
        <v>90</v>
      </c>
      <c r="O45" s="4" t="s">
        <v>248</v>
      </c>
      <c r="P45" s="4" t="s">
        <v>248</v>
      </c>
      <c r="Q45" s="4">
        <v>90</v>
      </c>
      <c r="R45" s="4">
        <v>90</v>
      </c>
      <c r="S45" s="4" t="s">
        <v>248</v>
      </c>
      <c r="T45" s="4">
        <v>90</v>
      </c>
      <c r="U45" s="4">
        <v>90</v>
      </c>
      <c r="V45" s="4">
        <v>90</v>
      </c>
    </row>
    <row r="46" spans="1:22" ht="13.5">
      <c r="A46" s="1" t="str">
        <f t="shared" si="1"/>
        <v>ＣＢ</v>
      </c>
      <c r="B46" s="1">
        <f t="shared" si="1"/>
        <v>17</v>
      </c>
      <c r="C46" s="10" t="str">
        <f t="shared" si="1"/>
        <v>★一文字　茜</v>
      </c>
      <c r="D46" s="10">
        <f t="shared" si="2"/>
        <v>217</v>
      </c>
      <c r="F46" s="4">
        <f t="shared" si="3"/>
        <v>540</v>
      </c>
      <c r="G46" s="4">
        <f t="shared" si="4"/>
        <v>6</v>
      </c>
      <c r="I46" s="4">
        <v>90</v>
      </c>
      <c r="J46" s="4">
        <v>90</v>
      </c>
      <c r="K46" s="4" t="s">
        <v>248</v>
      </c>
      <c r="L46" s="4" t="s">
        <v>248</v>
      </c>
      <c r="M46" s="4" t="s">
        <v>248</v>
      </c>
      <c r="N46" s="4" t="s">
        <v>248</v>
      </c>
      <c r="O46" s="4">
        <v>90</v>
      </c>
      <c r="P46" s="4">
        <v>90</v>
      </c>
      <c r="Q46" s="4" t="s">
        <v>248</v>
      </c>
      <c r="R46" s="4">
        <v>90</v>
      </c>
      <c r="S46" s="4">
        <v>90</v>
      </c>
      <c r="T46" s="4" t="s">
        <v>248</v>
      </c>
      <c r="U46" s="4" t="s">
        <v>248</v>
      </c>
      <c r="V46" s="4" t="s">
        <v>248</v>
      </c>
    </row>
    <row r="47" spans="1:22" ht="13.5">
      <c r="A47" s="1" t="str">
        <f t="shared" si="1"/>
        <v>ＳＢ</v>
      </c>
      <c r="B47" s="1">
        <f t="shared" si="1"/>
        <v>2</v>
      </c>
      <c r="C47" s="10" t="str">
        <f t="shared" si="1"/>
        <v>神条　芹華</v>
      </c>
      <c r="D47" s="10">
        <f t="shared" si="2"/>
        <v>202</v>
      </c>
      <c r="F47" s="4">
        <f t="shared" si="3"/>
        <v>1147</v>
      </c>
      <c r="G47" s="4">
        <f t="shared" si="4"/>
        <v>13</v>
      </c>
      <c r="I47" s="4">
        <v>90</v>
      </c>
      <c r="J47" s="4">
        <v>90</v>
      </c>
      <c r="K47" s="4">
        <v>90</v>
      </c>
      <c r="L47" s="4">
        <v>90</v>
      </c>
      <c r="M47" s="4">
        <v>90</v>
      </c>
      <c r="N47" s="4">
        <v>90</v>
      </c>
      <c r="O47" s="4">
        <v>67</v>
      </c>
      <c r="P47" s="4">
        <v>90</v>
      </c>
      <c r="Q47" s="4">
        <v>90</v>
      </c>
      <c r="R47" s="4" t="s">
        <v>248</v>
      </c>
      <c r="S47" s="4">
        <v>90</v>
      </c>
      <c r="T47" s="4">
        <v>90</v>
      </c>
      <c r="U47" s="4">
        <v>90</v>
      </c>
      <c r="V47" s="4">
        <v>90</v>
      </c>
    </row>
    <row r="48" spans="1:22" ht="13.5">
      <c r="A48" s="1" t="str">
        <f t="shared" si="1"/>
        <v>ＳＢ</v>
      </c>
      <c r="B48" s="1">
        <f t="shared" si="1"/>
        <v>16</v>
      </c>
      <c r="C48" s="10" t="str">
        <f t="shared" si="1"/>
        <v>加藤　美夏</v>
      </c>
      <c r="D48" s="10">
        <f t="shared" si="2"/>
        <v>216</v>
      </c>
      <c r="F48" s="4">
        <f t="shared" si="3"/>
        <v>203</v>
      </c>
      <c r="G48" s="4">
        <f t="shared" si="4"/>
        <v>3</v>
      </c>
      <c r="I48" s="4" t="s">
        <v>248</v>
      </c>
      <c r="J48" s="4" t="s">
        <v>248</v>
      </c>
      <c r="K48" s="4" t="s">
        <v>248</v>
      </c>
      <c r="L48" s="4" t="s">
        <v>248</v>
      </c>
      <c r="M48" s="4" t="s">
        <v>248</v>
      </c>
      <c r="N48" s="4" t="s">
        <v>248</v>
      </c>
      <c r="O48" s="4">
        <v>23</v>
      </c>
      <c r="P48" s="4" t="s">
        <v>248</v>
      </c>
      <c r="Q48" s="4" t="s">
        <v>248</v>
      </c>
      <c r="R48" s="4">
        <v>90</v>
      </c>
      <c r="S48" s="4" t="s">
        <v>248</v>
      </c>
      <c r="T48" s="4" t="s">
        <v>248</v>
      </c>
      <c r="U48" s="4">
        <v>90</v>
      </c>
      <c r="V48" s="4" t="s">
        <v>248</v>
      </c>
    </row>
    <row r="49" spans="1:22" ht="13.5">
      <c r="A49" s="1" t="str">
        <f t="shared" si="1"/>
        <v>ＳＢ</v>
      </c>
      <c r="B49" s="1">
        <f t="shared" si="1"/>
        <v>20</v>
      </c>
      <c r="C49" s="10" t="str">
        <f t="shared" si="1"/>
        <v>橘　恵美</v>
      </c>
      <c r="D49" s="10">
        <f t="shared" si="2"/>
        <v>220</v>
      </c>
      <c r="F49" s="4">
        <f t="shared" si="3"/>
        <v>90</v>
      </c>
      <c r="G49" s="4">
        <f t="shared" si="4"/>
        <v>1</v>
      </c>
      <c r="I49" s="4" t="s">
        <v>248</v>
      </c>
      <c r="J49" s="4" t="s">
        <v>248</v>
      </c>
      <c r="K49" s="4">
        <v>90</v>
      </c>
      <c r="L49" s="4" t="s">
        <v>248</v>
      </c>
      <c r="M49" s="4" t="s">
        <v>248</v>
      </c>
      <c r="N49" s="4" t="s">
        <v>248</v>
      </c>
      <c r="O49" s="4" t="s">
        <v>248</v>
      </c>
      <c r="P49" s="4" t="s">
        <v>248</v>
      </c>
      <c r="Q49" s="4" t="s">
        <v>248</v>
      </c>
      <c r="R49" s="4" t="s">
        <v>248</v>
      </c>
      <c r="S49" s="4" t="s">
        <v>248</v>
      </c>
      <c r="T49" s="4" t="s">
        <v>248</v>
      </c>
      <c r="U49" s="4" t="s">
        <v>248</v>
      </c>
      <c r="V49" s="4" t="s">
        <v>248</v>
      </c>
    </row>
    <row r="50" spans="1:22" ht="13.5">
      <c r="A50" s="8" t="str">
        <f t="shared" si="1"/>
        <v>ＤＭＦ</v>
      </c>
      <c r="B50" s="8">
        <f t="shared" si="1"/>
        <v>6</v>
      </c>
      <c r="C50" s="11" t="str">
        <f t="shared" si="1"/>
        <v>☆桂木　綾音</v>
      </c>
      <c r="D50" s="11">
        <f t="shared" si="2"/>
        <v>206</v>
      </c>
      <c r="F50" s="4">
        <f t="shared" si="3"/>
        <v>1001</v>
      </c>
      <c r="G50" s="4">
        <f t="shared" si="4"/>
        <v>12</v>
      </c>
      <c r="I50" s="4">
        <v>90</v>
      </c>
      <c r="J50" s="4">
        <v>90</v>
      </c>
      <c r="K50" s="4">
        <v>26</v>
      </c>
      <c r="L50" s="4">
        <v>90</v>
      </c>
      <c r="M50" s="4" t="s">
        <v>248</v>
      </c>
      <c r="N50" s="4">
        <v>90</v>
      </c>
      <c r="O50" s="4">
        <v>90</v>
      </c>
      <c r="P50" s="4">
        <v>75</v>
      </c>
      <c r="Q50" s="4">
        <v>90</v>
      </c>
      <c r="R50" s="4" t="s">
        <v>248</v>
      </c>
      <c r="S50" s="4">
        <v>90</v>
      </c>
      <c r="T50" s="4">
        <v>90</v>
      </c>
      <c r="U50" s="4">
        <v>90</v>
      </c>
      <c r="V50" s="4">
        <v>90</v>
      </c>
    </row>
    <row r="51" spans="1:22" ht="13.5">
      <c r="A51" s="8" t="str">
        <f t="shared" si="1"/>
        <v>ＤＭＦ</v>
      </c>
      <c r="B51" s="8">
        <f t="shared" si="1"/>
        <v>19</v>
      </c>
      <c r="C51" s="11" t="str">
        <f t="shared" si="1"/>
        <v>水島　密</v>
      </c>
      <c r="D51" s="11">
        <f t="shared" si="2"/>
        <v>219</v>
      </c>
      <c r="F51" s="4">
        <f t="shared" si="3"/>
        <v>1058</v>
      </c>
      <c r="G51" s="4">
        <f t="shared" si="4"/>
        <v>13</v>
      </c>
      <c r="I51" s="4">
        <v>90</v>
      </c>
      <c r="J51" s="4">
        <v>76</v>
      </c>
      <c r="K51" s="4">
        <v>90</v>
      </c>
      <c r="L51" s="4">
        <v>90</v>
      </c>
      <c r="M51" s="4">
        <v>90</v>
      </c>
      <c r="N51" s="4">
        <v>90</v>
      </c>
      <c r="O51" s="4">
        <v>67</v>
      </c>
      <c r="P51" s="4">
        <v>45</v>
      </c>
      <c r="Q51" s="4" t="s">
        <v>248</v>
      </c>
      <c r="R51" s="4">
        <v>90</v>
      </c>
      <c r="S51" s="4">
        <v>90</v>
      </c>
      <c r="T51" s="4">
        <v>90</v>
      </c>
      <c r="U51" s="4">
        <v>60</v>
      </c>
      <c r="V51" s="4">
        <v>90</v>
      </c>
    </row>
    <row r="52" spans="1:22" ht="13.5">
      <c r="A52" s="8" t="str">
        <f t="shared" si="1"/>
        <v>ＤＭＦ</v>
      </c>
      <c r="B52" s="8">
        <f t="shared" si="1"/>
        <v>12</v>
      </c>
      <c r="C52" s="11" t="str">
        <f t="shared" si="1"/>
        <v>麻生　華澄</v>
      </c>
      <c r="D52" s="11">
        <f t="shared" si="2"/>
        <v>212</v>
      </c>
      <c r="F52" s="4">
        <f t="shared" si="3"/>
        <v>116</v>
      </c>
      <c r="G52" s="4">
        <f t="shared" si="4"/>
        <v>4</v>
      </c>
      <c r="I52" s="4" t="s">
        <v>248</v>
      </c>
      <c r="J52" s="4" t="s">
        <v>248</v>
      </c>
      <c r="K52" s="4" t="s">
        <v>248</v>
      </c>
      <c r="L52" s="4" t="s">
        <v>248</v>
      </c>
      <c r="M52" s="4" t="s">
        <v>248</v>
      </c>
      <c r="N52" s="4" t="s">
        <v>248</v>
      </c>
      <c r="O52" s="4">
        <v>23</v>
      </c>
      <c r="P52" s="4">
        <v>45</v>
      </c>
      <c r="Q52" s="4" t="s">
        <v>248</v>
      </c>
      <c r="R52" s="4">
        <v>18</v>
      </c>
      <c r="S52" s="4" t="s">
        <v>248</v>
      </c>
      <c r="T52" s="4" t="s">
        <v>248</v>
      </c>
      <c r="U52" s="4">
        <v>30</v>
      </c>
      <c r="V52" s="4" t="s">
        <v>248</v>
      </c>
    </row>
    <row r="53" spans="1:22" ht="13.5">
      <c r="A53" s="8" t="str">
        <f t="shared" si="1"/>
        <v>ＣＭＦ</v>
      </c>
      <c r="B53" s="8">
        <f t="shared" si="1"/>
        <v>5</v>
      </c>
      <c r="C53" s="11" t="str">
        <f t="shared" si="1"/>
        <v>★和泉　穂多琉</v>
      </c>
      <c r="D53" s="11">
        <f t="shared" si="2"/>
        <v>205</v>
      </c>
      <c r="F53" s="4">
        <f t="shared" si="3"/>
        <v>88</v>
      </c>
      <c r="G53" s="4">
        <f t="shared" si="4"/>
        <v>2</v>
      </c>
      <c r="I53" s="4" t="s">
        <v>248</v>
      </c>
      <c r="J53" s="4" t="s">
        <v>248</v>
      </c>
      <c r="K53" s="4">
        <v>8</v>
      </c>
      <c r="L53" s="4" t="s">
        <v>248</v>
      </c>
      <c r="M53" s="4">
        <v>80</v>
      </c>
      <c r="N53" s="4" t="s">
        <v>248</v>
      </c>
      <c r="O53" s="4" t="s">
        <v>248</v>
      </c>
      <c r="P53" s="4" t="s">
        <v>248</v>
      </c>
      <c r="Q53" s="4" t="s">
        <v>248</v>
      </c>
      <c r="R53" s="4" t="s">
        <v>248</v>
      </c>
      <c r="S53" s="4" t="s">
        <v>248</v>
      </c>
      <c r="T53" s="4" t="s">
        <v>248</v>
      </c>
      <c r="U53" s="4" t="s">
        <v>248</v>
      </c>
      <c r="V53" s="4" t="s">
        <v>248</v>
      </c>
    </row>
    <row r="54" spans="1:22" ht="13.5">
      <c r="A54" s="8" t="str">
        <f t="shared" si="1"/>
        <v>ＣＭＦ</v>
      </c>
      <c r="B54" s="8">
        <f t="shared" si="1"/>
        <v>22</v>
      </c>
      <c r="C54" s="11" t="str">
        <f t="shared" si="1"/>
        <v>難波　花梨</v>
      </c>
      <c r="D54" s="11">
        <f t="shared" si="2"/>
        <v>222</v>
      </c>
      <c r="F54" s="4">
        <f t="shared" si="3"/>
        <v>306</v>
      </c>
      <c r="G54" s="4">
        <f t="shared" si="4"/>
        <v>6</v>
      </c>
      <c r="I54" s="4">
        <v>22</v>
      </c>
      <c r="J54" s="4" t="s">
        <v>248</v>
      </c>
      <c r="K54" s="4">
        <v>56</v>
      </c>
      <c r="L54" s="4" t="s">
        <v>248</v>
      </c>
      <c r="M54" s="4">
        <v>27</v>
      </c>
      <c r="N54" s="4" t="s">
        <v>248</v>
      </c>
      <c r="O54" s="4" t="s">
        <v>248</v>
      </c>
      <c r="P54" s="4" t="s">
        <v>248</v>
      </c>
      <c r="Q54" s="4">
        <v>90</v>
      </c>
      <c r="R54" s="4" t="s">
        <v>248</v>
      </c>
      <c r="S54" s="4" t="s">
        <v>248</v>
      </c>
      <c r="T54" s="4">
        <v>21</v>
      </c>
      <c r="U54" s="4">
        <v>90</v>
      </c>
      <c r="V54" s="4" t="s">
        <v>248</v>
      </c>
    </row>
    <row r="55" spans="1:22" ht="13.5">
      <c r="A55" s="8" t="str">
        <f t="shared" si="1"/>
        <v>ＯＭＦ</v>
      </c>
      <c r="B55" s="8">
        <f t="shared" si="1"/>
        <v>13</v>
      </c>
      <c r="C55" s="11" t="str">
        <f t="shared" si="1"/>
        <v>氷堂　未来</v>
      </c>
      <c r="D55" s="11">
        <f t="shared" si="2"/>
        <v>213</v>
      </c>
      <c r="F55" s="4">
        <f t="shared" si="3"/>
        <v>830</v>
      </c>
      <c r="G55" s="4">
        <f t="shared" si="4"/>
        <v>11</v>
      </c>
      <c r="I55" s="4" t="s">
        <v>248</v>
      </c>
      <c r="J55" s="4" t="s">
        <v>248</v>
      </c>
      <c r="K55" s="4" t="s">
        <v>248</v>
      </c>
      <c r="L55" s="4">
        <v>66</v>
      </c>
      <c r="M55" s="4">
        <v>90</v>
      </c>
      <c r="N55" s="4">
        <v>90</v>
      </c>
      <c r="O55" s="4">
        <v>90</v>
      </c>
      <c r="P55" s="4">
        <v>90</v>
      </c>
      <c r="Q55" s="4">
        <v>90</v>
      </c>
      <c r="R55" s="4">
        <v>72</v>
      </c>
      <c r="S55" s="4">
        <v>83</v>
      </c>
      <c r="T55" s="4">
        <v>69</v>
      </c>
      <c r="U55" s="4">
        <v>14</v>
      </c>
      <c r="V55" s="4">
        <v>76</v>
      </c>
    </row>
    <row r="56" spans="1:22" ht="13.5">
      <c r="A56" s="8" t="str">
        <f t="shared" si="1"/>
        <v>ＯＭＦ</v>
      </c>
      <c r="B56" s="8">
        <f t="shared" si="1"/>
        <v>8</v>
      </c>
      <c r="C56" s="11" t="str">
        <f t="shared" si="1"/>
        <v>八重　花桜梨</v>
      </c>
      <c r="D56" s="11">
        <f t="shared" si="2"/>
        <v>208</v>
      </c>
      <c r="F56" s="4">
        <f t="shared" si="3"/>
        <v>652</v>
      </c>
      <c r="G56" s="4">
        <f t="shared" si="4"/>
        <v>9</v>
      </c>
      <c r="I56" s="4">
        <v>90</v>
      </c>
      <c r="J56" s="4">
        <v>90</v>
      </c>
      <c r="K56" s="4">
        <v>90</v>
      </c>
      <c r="L56" s="4" t="s">
        <v>248</v>
      </c>
      <c r="M56" s="4" t="s">
        <v>248</v>
      </c>
      <c r="N56" s="4">
        <v>90</v>
      </c>
      <c r="O56" s="4" t="s">
        <v>248</v>
      </c>
      <c r="P56" s="4" t="s">
        <v>248</v>
      </c>
      <c r="Q56" s="4" t="s">
        <v>248</v>
      </c>
      <c r="R56" s="4">
        <v>22</v>
      </c>
      <c r="S56" s="4">
        <v>90</v>
      </c>
      <c r="T56" s="4">
        <v>90</v>
      </c>
      <c r="U56" s="4">
        <v>76</v>
      </c>
      <c r="V56" s="4">
        <v>14</v>
      </c>
    </row>
    <row r="57" spans="1:22" ht="13.5">
      <c r="A57" s="8" t="str">
        <f aca="true" t="shared" si="5" ref="A57:C63">A21</f>
        <v>ＯＭＦ</v>
      </c>
      <c r="B57" s="8">
        <f t="shared" si="5"/>
        <v>21</v>
      </c>
      <c r="C57" s="11" t="str">
        <f t="shared" si="5"/>
        <v>鬼澤　麗華</v>
      </c>
      <c r="D57" s="11">
        <f t="shared" si="2"/>
        <v>221</v>
      </c>
      <c r="F57" s="4">
        <f t="shared" si="3"/>
        <v>842</v>
      </c>
      <c r="G57" s="4">
        <f t="shared" si="4"/>
        <v>13</v>
      </c>
      <c r="I57" s="4">
        <v>68</v>
      </c>
      <c r="J57" s="4">
        <v>90</v>
      </c>
      <c r="K57" s="4" t="s">
        <v>248</v>
      </c>
      <c r="L57" s="4">
        <v>90</v>
      </c>
      <c r="M57" s="4">
        <v>63</v>
      </c>
      <c r="N57" s="4">
        <v>64</v>
      </c>
      <c r="O57" s="4">
        <v>77</v>
      </c>
      <c r="P57" s="4">
        <v>65</v>
      </c>
      <c r="Q57" s="4">
        <v>51</v>
      </c>
      <c r="R57" s="4">
        <v>68</v>
      </c>
      <c r="S57" s="4">
        <v>25</v>
      </c>
      <c r="T57" s="4">
        <v>90</v>
      </c>
      <c r="U57" s="4">
        <v>29</v>
      </c>
      <c r="V57" s="4">
        <v>62</v>
      </c>
    </row>
    <row r="58" spans="1:22" ht="13.5">
      <c r="A58" s="2" t="str">
        <f t="shared" si="5"/>
        <v>ＷＦ</v>
      </c>
      <c r="B58" s="2">
        <f t="shared" si="5"/>
        <v>7</v>
      </c>
      <c r="C58" s="12" t="str">
        <f t="shared" si="5"/>
        <v>松浦　くるみ</v>
      </c>
      <c r="D58" s="12">
        <f t="shared" si="2"/>
        <v>207</v>
      </c>
      <c r="F58" s="4">
        <f t="shared" si="3"/>
        <v>517</v>
      </c>
      <c r="G58" s="4">
        <f t="shared" si="4"/>
        <v>8</v>
      </c>
      <c r="I58" s="4">
        <v>63</v>
      </c>
      <c r="J58" s="4">
        <v>54</v>
      </c>
      <c r="K58" s="4" t="s">
        <v>248</v>
      </c>
      <c r="L58" s="4">
        <v>90</v>
      </c>
      <c r="M58" s="4">
        <v>62</v>
      </c>
      <c r="N58" s="4">
        <v>54</v>
      </c>
      <c r="O58" s="4" t="s">
        <v>248</v>
      </c>
      <c r="P58" s="4" t="s">
        <v>248</v>
      </c>
      <c r="Q58" s="4">
        <v>39</v>
      </c>
      <c r="R58" s="4">
        <v>90</v>
      </c>
      <c r="S58" s="4">
        <v>65</v>
      </c>
      <c r="T58" s="4" t="s">
        <v>248</v>
      </c>
      <c r="U58" s="4" t="s">
        <v>248</v>
      </c>
      <c r="V58" s="4" t="s">
        <v>248</v>
      </c>
    </row>
    <row r="59" spans="1:22" ht="13.5">
      <c r="A59" s="2" t="str">
        <f t="shared" si="5"/>
        <v>ＷＦ</v>
      </c>
      <c r="B59" s="2">
        <f t="shared" si="5"/>
        <v>14</v>
      </c>
      <c r="C59" s="12" t="str">
        <f t="shared" si="5"/>
        <v>陽ノ下　光</v>
      </c>
      <c r="D59" s="12">
        <f t="shared" si="2"/>
        <v>214</v>
      </c>
      <c r="F59" s="4">
        <f t="shared" si="3"/>
        <v>373</v>
      </c>
      <c r="G59" s="4">
        <f t="shared" si="4"/>
        <v>11</v>
      </c>
      <c r="I59" s="4">
        <v>27</v>
      </c>
      <c r="J59" s="4">
        <v>36</v>
      </c>
      <c r="K59" s="4">
        <v>90</v>
      </c>
      <c r="L59" s="4">
        <v>26</v>
      </c>
      <c r="M59" s="4">
        <v>28</v>
      </c>
      <c r="N59" s="4">
        <v>26</v>
      </c>
      <c r="O59" s="4" t="s">
        <v>248</v>
      </c>
      <c r="P59" s="4">
        <v>15</v>
      </c>
      <c r="Q59" s="4">
        <v>29</v>
      </c>
      <c r="R59" s="4" t="s">
        <v>248</v>
      </c>
      <c r="S59" s="4">
        <v>28</v>
      </c>
      <c r="T59" s="4">
        <v>30</v>
      </c>
      <c r="U59" s="4" t="s">
        <v>248</v>
      </c>
      <c r="V59" s="4">
        <v>38</v>
      </c>
    </row>
    <row r="60" spans="1:22" ht="13.5">
      <c r="A60" s="2" t="str">
        <f t="shared" si="5"/>
        <v>ＳＴ</v>
      </c>
      <c r="B60" s="2">
        <f t="shared" si="5"/>
        <v>11</v>
      </c>
      <c r="C60" s="12" t="str">
        <f t="shared" si="5"/>
        <v>川崎　忍</v>
      </c>
      <c r="D60" s="12">
        <f t="shared" si="2"/>
        <v>211</v>
      </c>
      <c r="F60" s="4">
        <f t="shared" si="3"/>
        <v>497</v>
      </c>
      <c r="G60" s="4">
        <f t="shared" si="4"/>
        <v>13</v>
      </c>
      <c r="I60" s="4">
        <v>28</v>
      </c>
      <c r="J60" s="4">
        <v>14</v>
      </c>
      <c r="K60" s="4">
        <v>26</v>
      </c>
      <c r="L60" s="4">
        <v>64</v>
      </c>
      <c r="M60" s="4">
        <v>90</v>
      </c>
      <c r="N60" s="4">
        <v>36</v>
      </c>
      <c r="O60" s="4">
        <v>13</v>
      </c>
      <c r="P60" s="4">
        <v>25</v>
      </c>
      <c r="Q60" s="4">
        <v>61</v>
      </c>
      <c r="R60" s="4">
        <v>22</v>
      </c>
      <c r="S60" s="4">
        <v>62</v>
      </c>
      <c r="T60" s="4">
        <v>28</v>
      </c>
      <c r="U60" s="4" t="s">
        <v>248</v>
      </c>
      <c r="V60" s="4">
        <v>28</v>
      </c>
    </row>
    <row r="61" spans="1:22" ht="13.5">
      <c r="A61" s="2" t="str">
        <f t="shared" si="5"/>
        <v>ＳＴ</v>
      </c>
      <c r="B61" s="2">
        <f t="shared" si="5"/>
        <v>10</v>
      </c>
      <c r="C61" s="12" t="str">
        <f t="shared" si="5"/>
        <v>藤崎　詩織</v>
      </c>
      <c r="D61" s="12">
        <f t="shared" si="2"/>
        <v>210</v>
      </c>
      <c r="F61" s="4">
        <f t="shared" si="3"/>
        <v>736</v>
      </c>
      <c r="G61" s="4">
        <f t="shared" si="4"/>
        <v>11</v>
      </c>
      <c r="I61" s="4">
        <v>62</v>
      </c>
      <c r="J61" s="4">
        <v>90</v>
      </c>
      <c r="K61" s="4">
        <v>64</v>
      </c>
      <c r="L61" s="4">
        <v>24</v>
      </c>
      <c r="M61" s="4" t="s">
        <v>248</v>
      </c>
      <c r="N61" s="4" t="s">
        <v>248</v>
      </c>
      <c r="O61" s="4">
        <v>90</v>
      </c>
      <c r="P61" s="4">
        <v>90</v>
      </c>
      <c r="Q61" s="4">
        <v>90</v>
      </c>
      <c r="R61" s="4">
        <v>68</v>
      </c>
      <c r="S61" s="4">
        <v>7</v>
      </c>
      <c r="T61" s="4" t="s">
        <v>248</v>
      </c>
      <c r="U61" s="4">
        <v>61</v>
      </c>
      <c r="V61" s="4">
        <v>90</v>
      </c>
    </row>
    <row r="62" spans="1:22" ht="13.5">
      <c r="A62" s="2" t="str">
        <f t="shared" si="5"/>
        <v>ＣＦ</v>
      </c>
      <c r="B62" s="2">
        <f t="shared" si="5"/>
        <v>9</v>
      </c>
      <c r="C62" s="12" t="str">
        <f t="shared" si="5"/>
        <v>藤堂　竜子</v>
      </c>
      <c r="D62" s="12">
        <f t="shared" si="2"/>
        <v>209</v>
      </c>
      <c r="F62" s="4">
        <f t="shared" si="3"/>
        <v>928</v>
      </c>
      <c r="G62" s="4">
        <f t="shared" si="4"/>
        <v>13</v>
      </c>
      <c r="I62" s="4">
        <v>90</v>
      </c>
      <c r="J62" s="4">
        <v>26</v>
      </c>
      <c r="K62" s="4">
        <v>90</v>
      </c>
      <c r="L62" s="4">
        <v>61</v>
      </c>
      <c r="M62" s="4">
        <v>66</v>
      </c>
      <c r="N62" s="4">
        <v>61</v>
      </c>
      <c r="O62" s="4">
        <v>90</v>
      </c>
      <c r="P62" s="4">
        <v>90</v>
      </c>
      <c r="Q62" s="4">
        <v>62</v>
      </c>
      <c r="R62" s="4">
        <v>90</v>
      </c>
      <c r="S62" s="4" t="s">
        <v>248</v>
      </c>
      <c r="T62" s="4">
        <v>60</v>
      </c>
      <c r="U62" s="4">
        <v>90</v>
      </c>
      <c r="V62" s="4">
        <v>52</v>
      </c>
    </row>
    <row r="63" spans="1:22" ht="13.5">
      <c r="A63" s="2" t="str">
        <f t="shared" si="5"/>
        <v>ＣＦ</v>
      </c>
      <c r="B63" s="2">
        <f t="shared" si="5"/>
        <v>99</v>
      </c>
      <c r="C63" s="12" t="str">
        <f t="shared" si="5"/>
        <v>熱姫　美紗緒</v>
      </c>
      <c r="D63" s="12">
        <f t="shared" si="2"/>
        <v>299</v>
      </c>
      <c r="F63" s="4">
        <f t="shared" si="3"/>
        <v>596</v>
      </c>
      <c r="G63" s="4">
        <f t="shared" si="4"/>
        <v>10</v>
      </c>
      <c r="I63" s="4" t="s">
        <v>248</v>
      </c>
      <c r="J63" s="4">
        <v>64</v>
      </c>
      <c r="K63" s="4" t="s">
        <v>248</v>
      </c>
      <c r="L63" s="4">
        <v>29</v>
      </c>
      <c r="M63" s="4">
        <v>24</v>
      </c>
      <c r="N63" s="4">
        <v>29</v>
      </c>
      <c r="O63" s="4">
        <v>90</v>
      </c>
      <c r="P63" s="4">
        <v>90</v>
      </c>
      <c r="Q63" s="4">
        <v>28</v>
      </c>
      <c r="R63" s="4" t="s">
        <v>248</v>
      </c>
      <c r="S63" s="4">
        <v>90</v>
      </c>
      <c r="T63" s="4">
        <v>62</v>
      </c>
      <c r="U63" s="4" t="s">
        <v>248</v>
      </c>
      <c r="V63" s="4">
        <v>90</v>
      </c>
    </row>
    <row r="64" spans="1:22" ht="13.5">
      <c r="A64" s="6"/>
      <c r="B64" s="6"/>
      <c r="C64" s="5"/>
      <c r="D64" s="5"/>
      <c r="F64" s="4"/>
      <c r="G64" s="4"/>
      <c r="I64" s="4" t="s">
        <v>248</v>
      </c>
      <c r="J64" s="4" t="s">
        <v>248</v>
      </c>
      <c r="K64" s="4" t="s">
        <v>248</v>
      </c>
      <c r="L64" s="4" t="s">
        <v>248</v>
      </c>
      <c r="M64" s="4" t="s">
        <v>248</v>
      </c>
      <c r="N64" s="4" t="s">
        <v>248</v>
      </c>
      <c r="O64" s="4" t="s">
        <v>248</v>
      </c>
      <c r="P64" s="4" t="s">
        <v>248</v>
      </c>
      <c r="Q64" s="4" t="s">
        <v>248</v>
      </c>
      <c r="R64" s="4" t="s">
        <v>248</v>
      </c>
      <c r="S64" s="4" t="s">
        <v>248</v>
      </c>
      <c r="T64" s="4" t="s">
        <v>248</v>
      </c>
      <c r="U64" s="4" t="s">
        <v>248</v>
      </c>
      <c r="V64" s="4" t="s">
        <v>248</v>
      </c>
    </row>
    <row r="65" spans="1:22" ht="13.5">
      <c r="A65" s="6"/>
      <c r="B65" s="6"/>
      <c r="C65" s="5"/>
      <c r="D65" s="5"/>
      <c r="F65" s="4"/>
      <c r="G65" s="4"/>
      <c r="I65" s="4" t="s">
        <v>248</v>
      </c>
      <c r="J65" s="4" t="s">
        <v>248</v>
      </c>
      <c r="K65" s="4" t="s">
        <v>248</v>
      </c>
      <c r="L65" s="4" t="s">
        <v>248</v>
      </c>
      <c r="M65" s="4" t="s">
        <v>248</v>
      </c>
      <c r="N65" s="4" t="s">
        <v>248</v>
      </c>
      <c r="O65" s="4" t="s">
        <v>248</v>
      </c>
      <c r="P65" s="4" t="s">
        <v>248</v>
      </c>
      <c r="Q65" s="4" t="s">
        <v>248</v>
      </c>
      <c r="R65" s="4" t="s">
        <v>248</v>
      </c>
      <c r="S65" s="4" t="s">
        <v>248</v>
      </c>
      <c r="T65" s="4" t="s">
        <v>248</v>
      </c>
      <c r="U65" s="4" t="s">
        <v>248</v>
      </c>
      <c r="V65" s="4" t="s">
        <v>248</v>
      </c>
    </row>
    <row r="66" spans="1:22" ht="13.5">
      <c r="A66" s="6"/>
      <c r="B66" s="6"/>
      <c r="C66" s="5"/>
      <c r="D66" s="5"/>
      <c r="F66" s="4"/>
      <c r="G66" s="4"/>
      <c r="I66" s="4" t="s">
        <v>248</v>
      </c>
      <c r="J66" s="4" t="s">
        <v>248</v>
      </c>
      <c r="K66" s="4" t="s">
        <v>248</v>
      </c>
      <c r="L66" s="4" t="s">
        <v>248</v>
      </c>
      <c r="M66" s="4" t="s">
        <v>248</v>
      </c>
      <c r="N66" s="4" t="s">
        <v>248</v>
      </c>
      <c r="O66" s="4" t="s">
        <v>248</v>
      </c>
      <c r="P66" s="4" t="s">
        <v>248</v>
      </c>
      <c r="Q66" s="4" t="s">
        <v>248</v>
      </c>
      <c r="R66" s="4" t="s">
        <v>248</v>
      </c>
      <c r="S66" s="4" t="s">
        <v>248</v>
      </c>
      <c r="T66" s="4" t="s">
        <v>248</v>
      </c>
      <c r="U66" s="4" t="s">
        <v>248</v>
      </c>
      <c r="V66" s="4" t="s">
        <v>248</v>
      </c>
    </row>
    <row r="67" spans="1:22" ht="13.5">
      <c r="A67" s="6"/>
      <c r="B67" s="6"/>
      <c r="C67" s="5"/>
      <c r="D67" s="5"/>
      <c r="F67" s="4"/>
      <c r="G67" s="4"/>
      <c r="I67" s="4" t="s">
        <v>248</v>
      </c>
      <c r="J67" s="4" t="s">
        <v>248</v>
      </c>
      <c r="K67" s="4" t="s">
        <v>248</v>
      </c>
      <c r="L67" s="4" t="s">
        <v>248</v>
      </c>
      <c r="M67" s="4" t="s">
        <v>248</v>
      </c>
      <c r="N67" s="4" t="s">
        <v>248</v>
      </c>
      <c r="O67" s="4" t="s">
        <v>248</v>
      </c>
      <c r="P67" s="4" t="s">
        <v>248</v>
      </c>
      <c r="Q67" s="4" t="s">
        <v>248</v>
      </c>
      <c r="R67" s="4" t="s">
        <v>248</v>
      </c>
      <c r="S67" s="4" t="s">
        <v>248</v>
      </c>
      <c r="T67" s="4" t="s">
        <v>248</v>
      </c>
      <c r="U67" s="4" t="s">
        <v>248</v>
      </c>
      <c r="V67" s="4" t="s">
        <v>248</v>
      </c>
    </row>
    <row r="68" spans="1:22" ht="13.5">
      <c r="A68" s="6"/>
      <c r="B68" s="6"/>
      <c r="C68" s="5"/>
      <c r="D68" s="5"/>
      <c r="F68" s="4"/>
      <c r="G68" s="4"/>
      <c r="I68" s="4" t="s">
        <v>248</v>
      </c>
      <c r="J68" s="4" t="s">
        <v>248</v>
      </c>
      <c r="K68" s="4" t="s">
        <v>248</v>
      </c>
      <c r="L68" s="4" t="s">
        <v>248</v>
      </c>
      <c r="M68" s="4" t="s">
        <v>248</v>
      </c>
      <c r="N68" s="4" t="s">
        <v>248</v>
      </c>
      <c r="O68" s="4" t="s">
        <v>248</v>
      </c>
      <c r="P68" s="4" t="s">
        <v>248</v>
      </c>
      <c r="Q68" s="4" t="s">
        <v>248</v>
      </c>
      <c r="R68" s="4" t="s">
        <v>248</v>
      </c>
      <c r="S68" s="4" t="s">
        <v>248</v>
      </c>
      <c r="T68" s="4" t="s">
        <v>248</v>
      </c>
      <c r="U68" s="4" t="s">
        <v>248</v>
      </c>
      <c r="V68" s="4" t="s">
        <v>248</v>
      </c>
    </row>
    <row r="69" spans="1:22" ht="13.5">
      <c r="A69" s="6"/>
      <c r="B69" s="6"/>
      <c r="C69" s="5"/>
      <c r="D69" s="5"/>
      <c r="F69" s="4"/>
      <c r="G69" s="4"/>
      <c r="I69" s="4" t="s">
        <v>248</v>
      </c>
      <c r="J69" s="4" t="s">
        <v>248</v>
      </c>
      <c r="K69" s="4" t="s">
        <v>248</v>
      </c>
      <c r="L69" s="4" t="s">
        <v>248</v>
      </c>
      <c r="M69" s="4" t="s">
        <v>248</v>
      </c>
      <c r="N69" s="4" t="s">
        <v>248</v>
      </c>
      <c r="O69" s="4" t="s">
        <v>248</v>
      </c>
      <c r="P69" s="4" t="s">
        <v>248</v>
      </c>
      <c r="Q69" s="4" t="s">
        <v>248</v>
      </c>
      <c r="R69" s="4" t="s">
        <v>248</v>
      </c>
      <c r="S69" s="4" t="s">
        <v>248</v>
      </c>
      <c r="T69" s="4" t="s">
        <v>248</v>
      </c>
      <c r="U69" s="4" t="s">
        <v>248</v>
      </c>
      <c r="V69" s="4" t="s">
        <v>248</v>
      </c>
    </row>
    <row r="70" spans="1:22" ht="13.5">
      <c r="A70" s="6"/>
      <c r="B70" s="6"/>
      <c r="C70" s="5"/>
      <c r="D70" s="5"/>
      <c r="F70" s="4"/>
      <c r="G70" s="4"/>
      <c r="I70" s="4" t="s">
        <v>248</v>
      </c>
      <c r="J70" s="4" t="s">
        <v>248</v>
      </c>
      <c r="K70" s="4" t="s">
        <v>248</v>
      </c>
      <c r="L70" s="4" t="s">
        <v>248</v>
      </c>
      <c r="M70" s="4" t="s">
        <v>248</v>
      </c>
      <c r="N70" s="4" t="s">
        <v>248</v>
      </c>
      <c r="O70" s="4" t="s">
        <v>248</v>
      </c>
      <c r="P70" s="4" t="s">
        <v>248</v>
      </c>
      <c r="Q70" s="4" t="s">
        <v>248</v>
      </c>
      <c r="R70" s="4" t="s">
        <v>248</v>
      </c>
      <c r="S70" s="4" t="s">
        <v>248</v>
      </c>
      <c r="T70" s="4" t="s">
        <v>248</v>
      </c>
      <c r="U70" s="4" t="s">
        <v>248</v>
      </c>
      <c r="V70" s="4" t="s">
        <v>248</v>
      </c>
    </row>
    <row r="71" spans="1:22" ht="13.5">
      <c r="A71" s="6"/>
      <c r="B71" s="6"/>
      <c r="C71" s="5"/>
      <c r="D71" s="5"/>
      <c r="F71" s="4"/>
      <c r="G71" s="4"/>
      <c r="I71" s="4" t="s">
        <v>248</v>
      </c>
      <c r="J71" s="4" t="s">
        <v>248</v>
      </c>
      <c r="K71" s="4" t="s">
        <v>248</v>
      </c>
      <c r="L71" s="4" t="s">
        <v>248</v>
      </c>
      <c r="M71" s="4" t="s">
        <v>248</v>
      </c>
      <c r="N71" s="4" t="s">
        <v>248</v>
      </c>
      <c r="O71" s="4" t="s">
        <v>248</v>
      </c>
      <c r="P71" s="4" t="s">
        <v>248</v>
      </c>
      <c r="Q71" s="4" t="s">
        <v>248</v>
      </c>
      <c r="R71" s="4" t="s">
        <v>248</v>
      </c>
      <c r="S71" s="4" t="s">
        <v>248</v>
      </c>
      <c r="T71" s="4" t="s">
        <v>248</v>
      </c>
      <c r="U71" s="4" t="s">
        <v>248</v>
      </c>
      <c r="V71" s="4" t="s">
        <v>248</v>
      </c>
    </row>
    <row r="72" spans="1:22" ht="13.5">
      <c r="A72" s="6"/>
      <c r="B72" s="6"/>
      <c r="C72" s="5"/>
      <c r="D72" s="5"/>
      <c r="F72" s="4"/>
      <c r="G72" s="4"/>
      <c r="I72" s="4" t="s">
        <v>248</v>
      </c>
      <c r="J72" s="4" t="s">
        <v>248</v>
      </c>
      <c r="K72" s="4" t="s">
        <v>248</v>
      </c>
      <c r="L72" s="4" t="s">
        <v>248</v>
      </c>
      <c r="M72" s="4" t="s">
        <v>248</v>
      </c>
      <c r="N72" s="4" t="s">
        <v>248</v>
      </c>
      <c r="O72" s="4" t="s">
        <v>248</v>
      </c>
      <c r="P72" s="4" t="s">
        <v>248</v>
      </c>
      <c r="Q72" s="4" t="s">
        <v>248</v>
      </c>
      <c r="R72" s="4" t="s">
        <v>248</v>
      </c>
      <c r="S72" s="4" t="s">
        <v>248</v>
      </c>
      <c r="T72" s="4" t="s">
        <v>248</v>
      </c>
      <c r="U72" s="4" t="s">
        <v>248</v>
      </c>
      <c r="V72" s="4" t="s">
        <v>248</v>
      </c>
    </row>
    <row r="73" spans="1:22" ht="13.5">
      <c r="A73" s="6"/>
      <c r="B73" s="6"/>
      <c r="C73" s="5"/>
      <c r="D73" s="5"/>
      <c r="F73" s="4"/>
      <c r="G73" s="4"/>
      <c r="I73" s="4" t="s">
        <v>248</v>
      </c>
      <c r="J73" s="4" t="s">
        <v>248</v>
      </c>
      <c r="K73" s="4" t="s">
        <v>248</v>
      </c>
      <c r="L73" s="4" t="s">
        <v>248</v>
      </c>
      <c r="M73" s="4" t="s">
        <v>248</v>
      </c>
      <c r="N73" s="4" t="s">
        <v>248</v>
      </c>
      <c r="O73" s="4" t="s">
        <v>248</v>
      </c>
      <c r="P73" s="4" t="s">
        <v>248</v>
      </c>
      <c r="Q73" s="4" t="s">
        <v>248</v>
      </c>
      <c r="R73" s="4" t="s">
        <v>248</v>
      </c>
      <c r="S73" s="4" t="s">
        <v>248</v>
      </c>
      <c r="T73" s="4" t="s">
        <v>248</v>
      </c>
      <c r="U73" s="4" t="s">
        <v>248</v>
      </c>
      <c r="V73" s="4" t="s">
        <v>248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V73"/>
  <sheetViews>
    <sheetView workbookViewId="0" topLeftCell="A1">
      <pane xSplit="7" ySplit="2" topLeftCell="H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:D27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6.375" style="0" customWidth="1"/>
    <col min="5" max="5" width="3.75390625" style="0" customWidth="1"/>
    <col min="6" max="22" width="5.00390625" style="0" customWidth="1"/>
  </cols>
  <sheetData>
    <row r="1" spans="1:4" ht="19.5" thickBot="1">
      <c r="A1" s="76" t="s">
        <v>36</v>
      </c>
      <c r="B1" s="77"/>
      <c r="C1" s="77"/>
      <c r="D1" s="78"/>
    </row>
    <row r="2" spans="8:22" ht="13.5">
      <c r="H2" t="s">
        <v>63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</row>
    <row r="3" ht="13.5">
      <c r="A3" s="9" t="s">
        <v>91</v>
      </c>
    </row>
    <row r="4" spans="1:4" ht="13.5">
      <c r="A4" s="3" t="s">
        <v>41</v>
      </c>
      <c r="B4" s="3" t="s">
        <v>34</v>
      </c>
      <c r="C4" s="3" t="s">
        <v>42</v>
      </c>
      <c r="D4" s="3" t="s">
        <v>543</v>
      </c>
    </row>
    <row r="5" spans="1:22" ht="13.5">
      <c r="A5" s="6" t="s">
        <v>108</v>
      </c>
      <c r="B5" s="6">
        <v>4</v>
      </c>
      <c r="C5" s="5" t="s">
        <v>53</v>
      </c>
      <c r="D5" s="5">
        <v>304</v>
      </c>
      <c r="F5" s="4">
        <f>IF(AND(F41&lt;&gt;"",SUMIF(I5:V5,"&gt;0",I41:V41)&gt;0),SUMPRODUCT(I5:V5,I41:V41)/SUMIF(I5:V5,"&gt;0",I41:V41),"")</f>
        <v>5.75</v>
      </c>
      <c r="G5" s="20"/>
      <c r="I5" s="4">
        <v>6.5</v>
      </c>
      <c r="J5" s="4">
        <v>6</v>
      </c>
      <c r="K5" s="4">
        <v>5.5</v>
      </c>
      <c r="L5" s="4">
        <v>5.5</v>
      </c>
      <c r="M5" s="4">
        <v>5.5</v>
      </c>
      <c r="N5" s="4">
        <v>5.5</v>
      </c>
      <c r="O5" s="4">
        <v>6.5</v>
      </c>
      <c r="P5" s="4">
        <v>6</v>
      </c>
      <c r="Q5" s="4">
        <v>5.5</v>
      </c>
      <c r="R5" s="4">
        <v>5.5</v>
      </c>
      <c r="S5" s="4">
        <v>5.5</v>
      </c>
      <c r="T5" s="4">
        <v>5.5</v>
      </c>
      <c r="U5" s="4">
        <v>6</v>
      </c>
      <c r="V5" s="4">
        <v>5.5</v>
      </c>
    </row>
    <row r="6" spans="1:22" ht="13.5">
      <c r="A6" s="6" t="s">
        <v>108</v>
      </c>
      <c r="B6" s="6">
        <v>21</v>
      </c>
      <c r="C6" s="5" t="s">
        <v>47</v>
      </c>
      <c r="D6" s="5">
        <v>321</v>
      </c>
      <c r="F6" s="4">
        <f aca="true" t="shared" si="0" ref="F6:F27">IF(AND(F42&lt;&gt;"",SUMIF(I6:V6,"&gt;0",I42:V42)&gt;0),SUMPRODUCT(I6:V6,I42:V42)/SUMIF(I6:V6,"&gt;0",I42:V42),"")</f>
      </c>
      <c r="G6" s="20"/>
      <c r="I6" s="4" t="s">
        <v>248</v>
      </c>
      <c r="J6" s="4" t="s">
        <v>248</v>
      </c>
      <c r="K6" s="4" t="s">
        <v>248</v>
      </c>
      <c r="L6" s="4" t="s">
        <v>248</v>
      </c>
      <c r="M6" s="4" t="s">
        <v>248</v>
      </c>
      <c r="N6" s="4" t="s">
        <v>248</v>
      </c>
      <c r="O6" s="4" t="s">
        <v>248</v>
      </c>
      <c r="P6" s="4" t="s">
        <v>248</v>
      </c>
      <c r="Q6" s="4" t="s">
        <v>248</v>
      </c>
      <c r="R6" s="4" t="s">
        <v>248</v>
      </c>
      <c r="S6" s="4" t="s">
        <v>248</v>
      </c>
      <c r="T6" s="4" t="s">
        <v>248</v>
      </c>
      <c r="U6" s="4" t="s">
        <v>248</v>
      </c>
      <c r="V6" s="4" t="s">
        <v>248</v>
      </c>
    </row>
    <row r="7" spans="1:22" ht="13.5">
      <c r="A7" s="6" t="s">
        <v>108</v>
      </c>
      <c r="B7" s="6">
        <v>23</v>
      </c>
      <c r="C7" s="5" t="s">
        <v>138</v>
      </c>
      <c r="D7" s="5">
        <v>323</v>
      </c>
      <c r="F7" s="4">
        <f t="shared" si="0"/>
      </c>
      <c r="G7" s="20"/>
      <c r="I7" s="4" t="s">
        <v>248</v>
      </c>
      <c r="J7" s="4" t="s">
        <v>248</v>
      </c>
      <c r="K7" s="4" t="s">
        <v>248</v>
      </c>
      <c r="L7" s="4" t="s">
        <v>248</v>
      </c>
      <c r="M7" s="4" t="s">
        <v>248</v>
      </c>
      <c r="N7" s="4" t="s">
        <v>248</v>
      </c>
      <c r="O7" s="4" t="s">
        <v>248</v>
      </c>
      <c r="P7" s="4" t="s">
        <v>248</v>
      </c>
      <c r="Q7" s="4" t="s">
        <v>248</v>
      </c>
      <c r="R7" s="4" t="s">
        <v>248</v>
      </c>
      <c r="S7" s="4" t="s">
        <v>248</v>
      </c>
      <c r="T7" s="4" t="s">
        <v>248</v>
      </c>
      <c r="U7" s="4" t="s">
        <v>248</v>
      </c>
      <c r="V7" s="4" t="s">
        <v>248</v>
      </c>
    </row>
    <row r="8" spans="1:22" ht="13.5">
      <c r="A8" s="1" t="s">
        <v>110</v>
      </c>
      <c r="B8" s="1">
        <v>1</v>
      </c>
      <c r="C8" s="10" t="s">
        <v>130</v>
      </c>
      <c r="D8" s="10">
        <v>301</v>
      </c>
      <c r="F8" s="4">
        <f t="shared" si="0"/>
        <v>5.9034810126582276</v>
      </c>
      <c r="G8" s="20"/>
      <c r="I8" s="4">
        <v>6.5</v>
      </c>
      <c r="J8" s="4">
        <v>6.5</v>
      </c>
      <c r="K8" s="4">
        <v>6.5</v>
      </c>
      <c r="L8" s="4">
        <v>6</v>
      </c>
      <c r="M8" s="4">
        <v>6</v>
      </c>
      <c r="N8" s="4">
        <v>6.5</v>
      </c>
      <c r="O8" s="4">
        <v>6</v>
      </c>
      <c r="P8" s="4">
        <v>5.5</v>
      </c>
      <c r="Q8" s="4" t="s">
        <v>248</v>
      </c>
      <c r="R8" s="4">
        <v>5.5</v>
      </c>
      <c r="S8" s="4">
        <v>5.5</v>
      </c>
      <c r="T8" s="4">
        <v>5.5</v>
      </c>
      <c r="U8" s="4">
        <v>5.5</v>
      </c>
      <c r="V8" s="4">
        <v>6</v>
      </c>
    </row>
    <row r="9" spans="1:22" ht="13.5">
      <c r="A9" s="1" t="s">
        <v>110</v>
      </c>
      <c r="B9" s="1">
        <v>2</v>
      </c>
      <c r="C9" s="10" t="s">
        <v>61</v>
      </c>
      <c r="D9" s="10">
        <v>302</v>
      </c>
      <c r="F9" s="4">
        <f t="shared" si="0"/>
        <v>5.525270758122744</v>
      </c>
      <c r="G9" s="20"/>
      <c r="I9" s="4" t="s">
        <v>248</v>
      </c>
      <c r="J9" s="4" t="s">
        <v>248</v>
      </c>
      <c r="K9" s="4">
        <v>5.5</v>
      </c>
      <c r="L9" s="4">
        <v>5</v>
      </c>
      <c r="M9" s="4" t="s">
        <v>248</v>
      </c>
      <c r="N9" s="4">
        <v>5.5</v>
      </c>
      <c r="O9" s="4">
        <v>6.5</v>
      </c>
      <c r="P9" s="4">
        <v>6</v>
      </c>
      <c r="Q9" s="4">
        <v>6</v>
      </c>
      <c r="R9" s="4" t="s">
        <v>248</v>
      </c>
      <c r="S9" s="4">
        <v>5</v>
      </c>
      <c r="T9" s="4" t="s">
        <v>248</v>
      </c>
      <c r="U9" s="4" t="s">
        <v>248</v>
      </c>
      <c r="V9" s="4" t="s">
        <v>294</v>
      </c>
    </row>
    <row r="10" spans="1:22" ht="13.5">
      <c r="A10" s="1" t="s">
        <v>110</v>
      </c>
      <c r="B10" s="1">
        <v>42</v>
      </c>
      <c r="C10" s="10" t="s">
        <v>136</v>
      </c>
      <c r="D10" s="10">
        <v>342</v>
      </c>
      <c r="F10" s="4">
        <f t="shared" si="0"/>
        <v>6.0239043824701195</v>
      </c>
      <c r="G10" s="20"/>
      <c r="I10" s="4">
        <v>6</v>
      </c>
      <c r="J10" s="4">
        <v>7</v>
      </c>
      <c r="K10" s="4">
        <v>5.5</v>
      </c>
      <c r="L10" s="4">
        <v>5.5</v>
      </c>
      <c r="M10" s="4">
        <v>5.5</v>
      </c>
      <c r="N10" s="4">
        <v>5.5</v>
      </c>
      <c r="O10" s="4">
        <v>6.5</v>
      </c>
      <c r="P10" s="4" t="s">
        <v>248</v>
      </c>
      <c r="Q10" s="4">
        <v>6.5</v>
      </c>
      <c r="R10" s="4">
        <v>6</v>
      </c>
      <c r="S10" s="4" t="s">
        <v>248</v>
      </c>
      <c r="T10" s="4">
        <v>6</v>
      </c>
      <c r="U10" s="4">
        <v>6.5</v>
      </c>
      <c r="V10" s="4">
        <v>5.5</v>
      </c>
    </row>
    <row r="11" spans="1:22" ht="13.5">
      <c r="A11" s="1" t="s">
        <v>110</v>
      </c>
      <c r="B11" s="1">
        <v>43</v>
      </c>
      <c r="C11" s="10" t="s">
        <v>125</v>
      </c>
      <c r="D11" s="10">
        <v>343</v>
      </c>
      <c r="F11" s="4">
        <f t="shared" si="0"/>
        <v>5.679226069246436</v>
      </c>
      <c r="G11" s="20"/>
      <c r="I11" s="4">
        <v>6</v>
      </c>
      <c r="J11" s="4" t="s">
        <v>248</v>
      </c>
      <c r="K11" s="4">
        <v>5</v>
      </c>
      <c r="L11" s="4">
        <v>6</v>
      </c>
      <c r="M11" s="4">
        <v>6</v>
      </c>
      <c r="N11" s="4">
        <v>5.5</v>
      </c>
      <c r="O11" s="4">
        <v>5.5</v>
      </c>
      <c r="P11" s="4" t="s">
        <v>248</v>
      </c>
      <c r="Q11" s="4">
        <v>6</v>
      </c>
      <c r="R11" s="4">
        <v>5.5</v>
      </c>
      <c r="S11" s="4" t="s">
        <v>248</v>
      </c>
      <c r="T11" s="4">
        <v>5.5</v>
      </c>
      <c r="U11" s="4">
        <v>5.5</v>
      </c>
      <c r="V11" s="4">
        <v>6</v>
      </c>
    </row>
    <row r="12" spans="1:22" ht="13.5">
      <c r="A12" s="1" t="s">
        <v>112</v>
      </c>
      <c r="B12" s="1">
        <v>8</v>
      </c>
      <c r="C12" s="10" t="s">
        <v>139</v>
      </c>
      <c r="D12" s="10">
        <v>308</v>
      </c>
      <c r="F12" s="4">
        <f t="shared" si="0"/>
        <v>5.627840909090909</v>
      </c>
      <c r="G12" s="20"/>
      <c r="I12" s="4" t="s">
        <v>248</v>
      </c>
      <c r="J12" s="4">
        <v>6.5</v>
      </c>
      <c r="K12" s="4" t="s">
        <v>248</v>
      </c>
      <c r="L12" s="4">
        <v>5</v>
      </c>
      <c r="M12" s="4">
        <v>5.5</v>
      </c>
      <c r="N12" s="4" t="s">
        <v>248</v>
      </c>
      <c r="O12" s="4" t="s">
        <v>248</v>
      </c>
      <c r="P12" s="4">
        <v>5.5</v>
      </c>
      <c r="Q12" s="4" t="s">
        <v>248</v>
      </c>
      <c r="R12" s="4" t="s">
        <v>248</v>
      </c>
      <c r="S12" s="4">
        <v>5.5</v>
      </c>
      <c r="T12" s="4" t="s">
        <v>248</v>
      </c>
      <c r="U12" s="4" t="s">
        <v>248</v>
      </c>
      <c r="V12" s="4" t="s">
        <v>248</v>
      </c>
    </row>
    <row r="13" spans="1:22" ht="13.5">
      <c r="A13" s="1" t="s">
        <v>112</v>
      </c>
      <c r="B13" s="1">
        <v>39</v>
      </c>
      <c r="C13" s="10" t="s">
        <v>45</v>
      </c>
      <c r="D13" s="10">
        <v>339</v>
      </c>
      <c r="F13" s="4">
        <f t="shared" si="0"/>
        <v>5.628571428571429</v>
      </c>
      <c r="G13" s="20"/>
      <c r="I13" s="4" t="s">
        <v>248</v>
      </c>
      <c r="J13" s="4">
        <v>6.5</v>
      </c>
      <c r="K13" s="4" t="s">
        <v>248</v>
      </c>
      <c r="L13" s="4" t="s">
        <v>248</v>
      </c>
      <c r="M13" s="4">
        <v>5</v>
      </c>
      <c r="N13" s="4" t="s">
        <v>248</v>
      </c>
      <c r="O13" s="4">
        <v>5.5</v>
      </c>
      <c r="P13" s="4">
        <v>5.5</v>
      </c>
      <c r="Q13" s="4" t="s">
        <v>248</v>
      </c>
      <c r="R13" s="4" t="s">
        <v>248</v>
      </c>
      <c r="S13" s="4">
        <v>5.5</v>
      </c>
      <c r="T13" s="4" t="s">
        <v>248</v>
      </c>
      <c r="U13" s="4">
        <v>5.5</v>
      </c>
      <c r="V13" s="4" t="s">
        <v>248</v>
      </c>
    </row>
    <row r="14" spans="1:22" ht="13.5">
      <c r="A14" s="8" t="s">
        <v>113</v>
      </c>
      <c r="B14" s="8">
        <v>5</v>
      </c>
      <c r="C14" s="11" t="s">
        <v>121</v>
      </c>
      <c r="D14" s="11">
        <v>305</v>
      </c>
      <c r="F14" s="4">
        <f t="shared" si="0"/>
        <v>5.973684210526316</v>
      </c>
      <c r="G14" s="20"/>
      <c r="I14" s="4" t="s">
        <v>248</v>
      </c>
      <c r="J14" s="4" t="s">
        <v>248</v>
      </c>
      <c r="K14" s="4">
        <v>6.5</v>
      </c>
      <c r="L14" s="4">
        <v>5.5</v>
      </c>
      <c r="M14" s="4">
        <v>7</v>
      </c>
      <c r="N14" s="4" t="s">
        <v>248</v>
      </c>
      <c r="O14" s="4">
        <v>6</v>
      </c>
      <c r="P14" s="4">
        <v>5.5</v>
      </c>
      <c r="Q14" s="4">
        <v>6.5</v>
      </c>
      <c r="R14" s="4">
        <v>5.5</v>
      </c>
      <c r="S14" s="4" t="s">
        <v>248</v>
      </c>
      <c r="T14" s="4">
        <v>6</v>
      </c>
      <c r="U14" s="4">
        <v>6.5</v>
      </c>
      <c r="V14" s="4">
        <v>5</v>
      </c>
    </row>
    <row r="15" spans="1:22" ht="13.5">
      <c r="A15" s="8" t="s">
        <v>113</v>
      </c>
      <c r="B15" s="8">
        <v>6</v>
      </c>
      <c r="C15" s="11" t="s">
        <v>515</v>
      </c>
      <c r="D15" s="11">
        <v>306</v>
      </c>
      <c r="F15" s="4">
        <f t="shared" si="0"/>
        <v>5.641689373297003</v>
      </c>
      <c r="G15" s="20"/>
      <c r="I15" s="4">
        <v>6.5</v>
      </c>
      <c r="J15" s="4">
        <v>5.5</v>
      </c>
      <c r="K15" s="4">
        <v>6.5</v>
      </c>
      <c r="L15" s="4">
        <v>5</v>
      </c>
      <c r="M15" s="4" t="s">
        <v>248</v>
      </c>
      <c r="N15" s="4">
        <v>6.5</v>
      </c>
      <c r="O15" s="4">
        <v>5.5</v>
      </c>
      <c r="P15" s="4" t="s">
        <v>248</v>
      </c>
      <c r="Q15" s="4" t="s">
        <v>248</v>
      </c>
      <c r="R15" s="4">
        <v>5.5</v>
      </c>
      <c r="S15" s="4" t="s">
        <v>248</v>
      </c>
      <c r="T15" s="4">
        <v>5.5</v>
      </c>
      <c r="U15" s="4" t="s">
        <v>248</v>
      </c>
      <c r="V15" s="4">
        <v>5</v>
      </c>
    </row>
    <row r="16" spans="1:22" ht="13.5">
      <c r="A16" s="8" t="s">
        <v>113</v>
      </c>
      <c r="B16" s="8">
        <v>29</v>
      </c>
      <c r="C16" s="11" t="s">
        <v>141</v>
      </c>
      <c r="D16" s="11">
        <v>329</v>
      </c>
      <c r="F16" s="4">
        <f t="shared" si="0"/>
        <v>6.1197080291970805</v>
      </c>
      <c r="G16" s="20"/>
      <c r="I16" s="4" t="s">
        <v>248</v>
      </c>
      <c r="J16" s="4" t="s">
        <v>248</v>
      </c>
      <c r="K16" s="4">
        <v>6</v>
      </c>
      <c r="L16" s="4">
        <v>5.5</v>
      </c>
      <c r="M16" s="4">
        <v>6</v>
      </c>
      <c r="N16" s="4" t="s">
        <v>248</v>
      </c>
      <c r="O16" s="4" t="s">
        <v>248</v>
      </c>
      <c r="P16" s="4">
        <v>6</v>
      </c>
      <c r="Q16" s="4">
        <v>6</v>
      </c>
      <c r="R16" s="4" t="s">
        <v>248</v>
      </c>
      <c r="S16" s="4">
        <v>6</v>
      </c>
      <c r="T16" s="4" t="s">
        <v>248</v>
      </c>
      <c r="U16" s="4">
        <v>6.5</v>
      </c>
      <c r="V16" s="4">
        <v>7</v>
      </c>
    </row>
    <row r="17" spans="1:22" ht="13.5">
      <c r="A17" s="8" t="s">
        <v>115</v>
      </c>
      <c r="B17" s="8">
        <v>26</v>
      </c>
      <c r="C17" s="11" t="s">
        <v>142</v>
      </c>
      <c r="D17" s="11">
        <v>326</v>
      </c>
      <c r="F17" s="4">
        <f t="shared" si="0"/>
        <v>5.230053191489362</v>
      </c>
      <c r="G17" s="20"/>
      <c r="I17" s="4">
        <v>5</v>
      </c>
      <c r="J17" s="4">
        <v>6</v>
      </c>
      <c r="K17" s="4">
        <v>6.5</v>
      </c>
      <c r="L17" s="4" t="s">
        <v>248</v>
      </c>
      <c r="M17" s="4">
        <v>5</v>
      </c>
      <c r="N17" s="4">
        <v>6.5</v>
      </c>
      <c r="O17" s="4" t="s">
        <v>248</v>
      </c>
      <c r="P17" s="4">
        <v>5</v>
      </c>
      <c r="Q17" s="4" t="s">
        <v>248</v>
      </c>
      <c r="R17" s="4" t="s">
        <v>248</v>
      </c>
      <c r="S17" s="4">
        <v>5</v>
      </c>
      <c r="T17" s="4" t="s">
        <v>248</v>
      </c>
      <c r="U17" s="4" t="s">
        <v>248</v>
      </c>
      <c r="V17" s="4" t="s">
        <v>248</v>
      </c>
    </row>
    <row r="18" spans="1:22" ht="13.5">
      <c r="A18" s="8" t="s">
        <v>115</v>
      </c>
      <c r="B18" s="8">
        <v>28</v>
      </c>
      <c r="C18" s="11" t="s">
        <v>143</v>
      </c>
      <c r="D18" s="11">
        <v>328</v>
      </c>
      <c r="F18" s="4">
        <f t="shared" si="0"/>
        <v>5.859375</v>
      </c>
      <c r="G18" s="20"/>
      <c r="I18" s="4">
        <v>5.5</v>
      </c>
      <c r="J18" s="4" t="s">
        <v>248</v>
      </c>
      <c r="K18" s="4">
        <v>6</v>
      </c>
      <c r="L18" s="4">
        <v>6</v>
      </c>
      <c r="M18" s="4" t="s">
        <v>248</v>
      </c>
      <c r="N18" s="4">
        <v>5.5</v>
      </c>
      <c r="O18" s="4" t="s">
        <v>248</v>
      </c>
      <c r="P18" s="4" t="s">
        <v>248</v>
      </c>
      <c r="Q18" s="4">
        <v>5.5</v>
      </c>
      <c r="R18" s="4" t="s">
        <v>248</v>
      </c>
      <c r="S18" s="4">
        <v>6.5</v>
      </c>
      <c r="T18" s="4">
        <v>6.5</v>
      </c>
      <c r="U18" s="4" t="s">
        <v>248</v>
      </c>
      <c r="V18" s="4" t="s">
        <v>248</v>
      </c>
    </row>
    <row r="19" spans="1:22" ht="13.5">
      <c r="A19" s="8" t="s">
        <v>115</v>
      </c>
      <c r="B19" s="8">
        <v>44</v>
      </c>
      <c r="C19" s="11" t="s">
        <v>144</v>
      </c>
      <c r="D19" s="11">
        <v>344</v>
      </c>
      <c r="F19" s="4">
        <f t="shared" si="0"/>
        <v>5.077120822622108</v>
      </c>
      <c r="G19" s="20"/>
      <c r="I19" s="4" t="s">
        <v>248</v>
      </c>
      <c r="J19" s="4">
        <v>5</v>
      </c>
      <c r="K19" s="4" t="s">
        <v>248</v>
      </c>
      <c r="L19" s="4">
        <v>5</v>
      </c>
      <c r="M19" s="4">
        <v>6.5</v>
      </c>
      <c r="N19" s="4" t="s">
        <v>248</v>
      </c>
      <c r="O19" s="4">
        <v>6</v>
      </c>
      <c r="P19" s="4">
        <v>5.5</v>
      </c>
      <c r="Q19" s="4" t="s">
        <v>248</v>
      </c>
      <c r="R19" s="4">
        <v>4.5</v>
      </c>
      <c r="S19" s="4" t="s">
        <v>248</v>
      </c>
      <c r="T19" s="4">
        <v>5</v>
      </c>
      <c r="U19" s="4" t="s">
        <v>248</v>
      </c>
      <c r="V19" s="4" t="s">
        <v>248</v>
      </c>
    </row>
    <row r="20" spans="1:22" ht="13.5">
      <c r="A20" s="8" t="s">
        <v>114</v>
      </c>
      <c r="B20" s="8">
        <v>14</v>
      </c>
      <c r="C20" s="11" t="s">
        <v>127</v>
      </c>
      <c r="D20" s="11">
        <v>314</v>
      </c>
      <c r="F20" s="4">
        <f t="shared" si="0"/>
        <v>5.573863636363637</v>
      </c>
      <c r="G20" s="20"/>
      <c r="I20" s="4">
        <v>5.5</v>
      </c>
      <c r="J20" s="4" t="s">
        <v>248</v>
      </c>
      <c r="K20" s="4">
        <v>5.5</v>
      </c>
      <c r="L20" s="4" t="s">
        <v>248</v>
      </c>
      <c r="M20" s="4" t="s">
        <v>248</v>
      </c>
      <c r="N20" s="4">
        <v>5.5</v>
      </c>
      <c r="O20" s="4" t="s">
        <v>248</v>
      </c>
      <c r="P20" s="4" t="s">
        <v>248</v>
      </c>
      <c r="Q20" s="4">
        <v>6</v>
      </c>
      <c r="R20" s="4">
        <v>6</v>
      </c>
      <c r="S20" s="4">
        <v>5.5</v>
      </c>
      <c r="T20" s="4">
        <v>6</v>
      </c>
      <c r="U20" s="4">
        <v>5</v>
      </c>
      <c r="V20" s="4">
        <v>6.5</v>
      </c>
    </row>
    <row r="21" spans="1:22" ht="13.5">
      <c r="A21" s="8" t="s">
        <v>117</v>
      </c>
      <c r="B21" s="8">
        <v>7</v>
      </c>
      <c r="C21" s="11" t="s">
        <v>508</v>
      </c>
      <c r="D21" s="11">
        <v>307</v>
      </c>
      <c r="F21" s="4">
        <f t="shared" si="0"/>
        <v>6.130559540889527</v>
      </c>
      <c r="G21" s="20"/>
      <c r="I21" s="4" t="s">
        <v>247</v>
      </c>
      <c r="J21" s="4" t="s">
        <v>248</v>
      </c>
      <c r="K21" s="4">
        <v>6</v>
      </c>
      <c r="L21" s="4" t="s">
        <v>248</v>
      </c>
      <c r="M21" s="4">
        <v>6.5</v>
      </c>
      <c r="N21" s="4">
        <v>6</v>
      </c>
      <c r="O21" s="4">
        <v>6</v>
      </c>
      <c r="P21" s="4">
        <v>6</v>
      </c>
      <c r="Q21" s="4">
        <v>6.5</v>
      </c>
      <c r="R21" s="4">
        <v>6.5</v>
      </c>
      <c r="S21" s="4">
        <v>6</v>
      </c>
      <c r="T21" s="4">
        <v>6</v>
      </c>
      <c r="U21" s="4">
        <v>5.5</v>
      </c>
      <c r="V21" s="4">
        <v>5.5</v>
      </c>
    </row>
    <row r="22" spans="1:22" ht="13.5">
      <c r="A22" s="2" t="s">
        <v>132</v>
      </c>
      <c r="B22" s="2">
        <v>22</v>
      </c>
      <c r="C22" s="12" t="s">
        <v>145</v>
      </c>
      <c r="D22" s="12">
        <v>322</v>
      </c>
      <c r="F22" s="4">
        <f t="shared" si="0"/>
        <v>5.238235294117647</v>
      </c>
      <c r="G22" s="20"/>
      <c r="I22" s="4">
        <v>5.5</v>
      </c>
      <c r="J22" s="4">
        <v>6</v>
      </c>
      <c r="K22" s="4" t="s">
        <v>248</v>
      </c>
      <c r="L22" s="4" t="s">
        <v>248</v>
      </c>
      <c r="M22" s="4">
        <v>5.5</v>
      </c>
      <c r="N22" s="4" t="s">
        <v>248</v>
      </c>
      <c r="O22" s="4" t="s">
        <v>248</v>
      </c>
      <c r="P22" s="4">
        <v>5</v>
      </c>
      <c r="Q22" s="4">
        <v>6</v>
      </c>
      <c r="R22" s="4">
        <v>6</v>
      </c>
      <c r="S22" s="4" t="s">
        <v>248</v>
      </c>
      <c r="T22" s="4" t="s">
        <v>248</v>
      </c>
      <c r="U22" s="4">
        <v>4.5</v>
      </c>
      <c r="V22" s="4" t="s">
        <v>248</v>
      </c>
    </row>
    <row r="23" spans="1:22" ht="13.5">
      <c r="A23" s="2" t="s">
        <v>132</v>
      </c>
      <c r="B23" s="2">
        <v>36</v>
      </c>
      <c r="C23" s="12" t="s">
        <v>146</v>
      </c>
      <c r="D23" s="12">
        <v>336</v>
      </c>
      <c r="F23" s="4">
        <f t="shared" si="0"/>
        <v>5.12874251497006</v>
      </c>
      <c r="G23" s="20"/>
      <c r="I23" s="4" t="s">
        <v>248</v>
      </c>
      <c r="J23" s="4">
        <v>5</v>
      </c>
      <c r="K23" s="4" t="s">
        <v>248</v>
      </c>
      <c r="L23" s="4" t="s">
        <v>248</v>
      </c>
      <c r="M23" s="4" t="s">
        <v>248</v>
      </c>
      <c r="N23" s="4">
        <v>5.5</v>
      </c>
      <c r="O23" s="4" t="s">
        <v>248</v>
      </c>
      <c r="P23" s="4">
        <v>5.5</v>
      </c>
      <c r="Q23" s="4">
        <v>5.5</v>
      </c>
      <c r="R23" s="4" t="s">
        <v>248</v>
      </c>
      <c r="S23" s="4">
        <v>4.5</v>
      </c>
      <c r="T23" s="4" t="s">
        <v>248</v>
      </c>
      <c r="U23" s="4" t="s">
        <v>248</v>
      </c>
      <c r="V23" s="4" t="s">
        <v>248</v>
      </c>
    </row>
    <row r="24" spans="1:22" ht="13.5">
      <c r="A24" s="2" t="s">
        <v>119</v>
      </c>
      <c r="B24" s="2">
        <v>9</v>
      </c>
      <c r="C24" s="12" t="s">
        <v>58</v>
      </c>
      <c r="D24" s="12">
        <v>309</v>
      </c>
      <c r="F24" s="4">
        <f t="shared" si="0"/>
        <v>5.384020618556701</v>
      </c>
      <c r="G24" s="20"/>
      <c r="I24" s="4">
        <v>5.5</v>
      </c>
      <c r="J24" s="4">
        <v>5</v>
      </c>
      <c r="K24" s="4" t="s">
        <v>248</v>
      </c>
      <c r="L24" s="4">
        <v>5</v>
      </c>
      <c r="M24" s="4">
        <v>5</v>
      </c>
      <c r="N24" s="4" t="s">
        <v>248</v>
      </c>
      <c r="O24" s="4">
        <v>6</v>
      </c>
      <c r="P24" s="4">
        <v>5.5</v>
      </c>
      <c r="Q24" s="4" t="s">
        <v>248</v>
      </c>
      <c r="R24" s="4">
        <v>5.5</v>
      </c>
      <c r="S24" s="4">
        <v>5.5</v>
      </c>
      <c r="T24" s="4">
        <v>5.5</v>
      </c>
      <c r="U24" s="4">
        <v>5.5</v>
      </c>
      <c r="V24" s="4">
        <v>5.5</v>
      </c>
    </row>
    <row r="25" spans="1:22" ht="13.5">
      <c r="A25" s="2" t="s">
        <v>119</v>
      </c>
      <c r="B25" s="2">
        <v>10</v>
      </c>
      <c r="C25" s="12" t="s">
        <v>514</v>
      </c>
      <c r="D25" s="12">
        <v>310</v>
      </c>
      <c r="F25" s="4">
        <f t="shared" si="0"/>
        <v>5.472256473489519</v>
      </c>
      <c r="G25" s="20"/>
      <c r="I25" s="4">
        <v>6.5</v>
      </c>
      <c r="J25" s="4">
        <v>5</v>
      </c>
      <c r="K25" s="4">
        <v>5.5</v>
      </c>
      <c r="L25" s="4" t="s">
        <v>248</v>
      </c>
      <c r="M25" s="4">
        <v>5</v>
      </c>
      <c r="N25" s="4">
        <v>5.5</v>
      </c>
      <c r="O25" s="4">
        <v>5.5</v>
      </c>
      <c r="P25" s="4" t="s">
        <v>248</v>
      </c>
      <c r="Q25" s="4">
        <v>5</v>
      </c>
      <c r="R25" s="4">
        <v>6.5</v>
      </c>
      <c r="S25" s="4" t="s">
        <v>248</v>
      </c>
      <c r="T25" s="4">
        <v>6</v>
      </c>
      <c r="U25" s="4">
        <v>5.5</v>
      </c>
      <c r="V25" s="4">
        <v>4.5</v>
      </c>
    </row>
    <row r="26" spans="1:22" ht="13.5">
      <c r="A26" s="2" t="s">
        <v>118</v>
      </c>
      <c r="B26" s="2">
        <v>11</v>
      </c>
      <c r="C26" s="12" t="s">
        <v>57</v>
      </c>
      <c r="D26" s="12">
        <v>311</v>
      </c>
      <c r="F26" s="4">
        <f t="shared" si="0"/>
        <v>5.687155963302752</v>
      </c>
      <c r="G26" s="20"/>
      <c r="I26" s="4">
        <v>5.5</v>
      </c>
      <c r="J26" s="4">
        <v>6</v>
      </c>
      <c r="K26" s="4" t="s">
        <v>248</v>
      </c>
      <c r="L26" s="4">
        <v>5.5</v>
      </c>
      <c r="M26" s="4" t="s">
        <v>248</v>
      </c>
      <c r="N26" s="4">
        <v>7.5</v>
      </c>
      <c r="O26" s="4">
        <v>6</v>
      </c>
      <c r="P26" s="4" t="s">
        <v>248</v>
      </c>
      <c r="Q26" s="4">
        <v>6</v>
      </c>
      <c r="R26" s="4">
        <v>5.5</v>
      </c>
      <c r="S26" s="4">
        <v>6</v>
      </c>
      <c r="T26" s="4">
        <v>6.5</v>
      </c>
      <c r="U26" s="4">
        <v>4</v>
      </c>
      <c r="V26" s="4">
        <v>5.5</v>
      </c>
    </row>
    <row r="27" spans="1:22" ht="13.5">
      <c r="A27" s="2" t="s">
        <v>118</v>
      </c>
      <c r="B27" s="2">
        <v>12</v>
      </c>
      <c r="C27" s="12" t="s">
        <v>531</v>
      </c>
      <c r="D27" s="12">
        <v>312</v>
      </c>
      <c r="F27" s="4">
        <f t="shared" si="0"/>
        <v>5.44204425711275</v>
      </c>
      <c r="G27" s="20"/>
      <c r="I27" s="4">
        <v>5</v>
      </c>
      <c r="J27" s="4">
        <v>4.5</v>
      </c>
      <c r="K27" s="4">
        <v>5</v>
      </c>
      <c r="L27" s="4">
        <v>5.5</v>
      </c>
      <c r="M27" s="4" t="s">
        <v>248</v>
      </c>
      <c r="N27" s="4">
        <v>7</v>
      </c>
      <c r="O27" s="4">
        <v>5.5</v>
      </c>
      <c r="P27" s="4">
        <v>5.5</v>
      </c>
      <c r="Q27" s="4">
        <v>5.5</v>
      </c>
      <c r="R27" s="4">
        <v>6</v>
      </c>
      <c r="S27" s="4">
        <v>6</v>
      </c>
      <c r="T27" s="4">
        <v>5.5</v>
      </c>
      <c r="U27" s="4">
        <v>5</v>
      </c>
      <c r="V27" s="4">
        <v>5</v>
      </c>
    </row>
    <row r="28" spans="1:22" ht="13.5">
      <c r="A28" s="6"/>
      <c r="B28" s="6"/>
      <c r="C28" s="5"/>
      <c r="D28" s="5"/>
      <c r="F28" s="4"/>
      <c r="G28" s="20"/>
      <c r="I28" s="4" t="s">
        <v>248</v>
      </c>
      <c r="J28" s="4" t="s">
        <v>248</v>
      </c>
      <c r="K28" s="4" t="s">
        <v>248</v>
      </c>
      <c r="L28" s="4" t="s">
        <v>248</v>
      </c>
      <c r="M28" s="4" t="s">
        <v>248</v>
      </c>
      <c r="N28" s="4" t="s">
        <v>248</v>
      </c>
      <c r="O28" s="4" t="s">
        <v>248</v>
      </c>
      <c r="P28" s="4" t="s">
        <v>248</v>
      </c>
      <c r="Q28" s="4" t="s">
        <v>248</v>
      </c>
      <c r="R28" s="4" t="s">
        <v>248</v>
      </c>
      <c r="S28" s="4" t="s">
        <v>248</v>
      </c>
      <c r="T28" s="4" t="s">
        <v>248</v>
      </c>
      <c r="U28" s="4" t="s">
        <v>248</v>
      </c>
      <c r="V28" s="4" t="s">
        <v>248</v>
      </c>
    </row>
    <row r="29" spans="1:22" ht="13.5">
      <c r="A29" s="6"/>
      <c r="B29" s="6"/>
      <c r="C29" s="5"/>
      <c r="D29" s="5"/>
      <c r="F29" s="4"/>
      <c r="G29" s="20"/>
      <c r="I29" s="4" t="s">
        <v>248</v>
      </c>
      <c r="J29" s="4" t="s">
        <v>248</v>
      </c>
      <c r="K29" s="4" t="s">
        <v>248</v>
      </c>
      <c r="L29" s="4" t="s">
        <v>248</v>
      </c>
      <c r="M29" s="4" t="s">
        <v>248</v>
      </c>
      <c r="N29" s="4" t="s">
        <v>248</v>
      </c>
      <c r="O29" s="4" t="s">
        <v>248</v>
      </c>
      <c r="P29" s="4" t="s">
        <v>248</v>
      </c>
      <c r="Q29" s="4" t="s">
        <v>248</v>
      </c>
      <c r="R29" s="4" t="s">
        <v>248</v>
      </c>
      <c r="S29" s="4" t="s">
        <v>248</v>
      </c>
      <c r="T29" s="4" t="s">
        <v>248</v>
      </c>
      <c r="U29" s="4" t="s">
        <v>248</v>
      </c>
      <c r="V29" s="4" t="s">
        <v>248</v>
      </c>
    </row>
    <row r="30" spans="1:22" ht="13.5">
      <c r="A30" s="6"/>
      <c r="B30" s="6"/>
      <c r="C30" s="5"/>
      <c r="D30" s="5"/>
      <c r="F30" s="4"/>
      <c r="G30" s="20"/>
      <c r="I30" s="4" t="s">
        <v>248</v>
      </c>
      <c r="J30" s="4" t="s">
        <v>248</v>
      </c>
      <c r="K30" s="4" t="s">
        <v>248</v>
      </c>
      <c r="L30" s="4" t="s">
        <v>248</v>
      </c>
      <c r="M30" s="4" t="s">
        <v>248</v>
      </c>
      <c r="N30" s="4" t="s">
        <v>248</v>
      </c>
      <c r="O30" s="4" t="s">
        <v>248</v>
      </c>
      <c r="P30" s="4" t="s">
        <v>248</v>
      </c>
      <c r="Q30" s="4" t="s">
        <v>248</v>
      </c>
      <c r="R30" s="4" t="s">
        <v>248</v>
      </c>
      <c r="S30" s="4" t="s">
        <v>248</v>
      </c>
      <c r="T30" s="4" t="s">
        <v>248</v>
      </c>
      <c r="U30" s="4" t="s">
        <v>248</v>
      </c>
      <c r="V30" s="4" t="s">
        <v>248</v>
      </c>
    </row>
    <row r="31" spans="1:22" ht="13.5">
      <c r="A31" s="6"/>
      <c r="B31" s="6"/>
      <c r="C31" s="5"/>
      <c r="D31" s="5"/>
      <c r="F31" s="4"/>
      <c r="G31" s="20"/>
      <c r="I31" s="4" t="s">
        <v>248</v>
      </c>
      <c r="J31" s="4" t="s">
        <v>248</v>
      </c>
      <c r="K31" s="4" t="s">
        <v>248</v>
      </c>
      <c r="L31" s="4" t="s">
        <v>248</v>
      </c>
      <c r="M31" s="4" t="s">
        <v>248</v>
      </c>
      <c r="N31" s="4" t="s">
        <v>248</v>
      </c>
      <c r="O31" s="4" t="s">
        <v>248</v>
      </c>
      <c r="P31" s="4" t="s">
        <v>248</v>
      </c>
      <c r="Q31" s="4" t="s">
        <v>248</v>
      </c>
      <c r="R31" s="4" t="s">
        <v>248</v>
      </c>
      <c r="S31" s="4" t="s">
        <v>248</v>
      </c>
      <c r="T31" s="4" t="s">
        <v>248</v>
      </c>
      <c r="U31" s="4" t="s">
        <v>248</v>
      </c>
      <c r="V31" s="4" t="s">
        <v>248</v>
      </c>
    </row>
    <row r="32" spans="1:22" ht="13.5">
      <c r="A32" s="6"/>
      <c r="B32" s="6"/>
      <c r="C32" s="5"/>
      <c r="D32" s="5"/>
      <c r="F32" s="4"/>
      <c r="G32" s="20"/>
      <c r="I32" s="4" t="s">
        <v>248</v>
      </c>
      <c r="J32" s="4" t="s">
        <v>248</v>
      </c>
      <c r="K32" s="4" t="s">
        <v>248</v>
      </c>
      <c r="L32" s="4" t="s">
        <v>248</v>
      </c>
      <c r="M32" s="4" t="s">
        <v>248</v>
      </c>
      <c r="N32" s="4" t="s">
        <v>248</v>
      </c>
      <c r="O32" s="4" t="s">
        <v>248</v>
      </c>
      <c r="P32" s="4" t="s">
        <v>248</v>
      </c>
      <c r="Q32" s="4" t="s">
        <v>248</v>
      </c>
      <c r="R32" s="4" t="s">
        <v>248</v>
      </c>
      <c r="S32" s="4" t="s">
        <v>248</v>
      </c>
      <c r="T32" s="4" t="s">
        <v>248</v>
      </c>
      <c r="U32" s="4" t="s">
        <v>248</v>
      </c>
      <c r="V32" s="4" t="s">
        <v>248</v>
      </c>
    </row>
    <row r="33" spans="1:22" ht="13.5">
      <c r="A33" s="6"/>
      <c r="B33" s="6"/>
      <c r="C33" s="5"/>
      <c r="D33" s="5"/>
      <c r="F33" s="4"/>
      <c r="G33" s="20"/>
      <c r="I33" s="4" t="s">
        <v>248</v>
      </c>
      <c r="J33" s="4" t="s">
        <v>248</v>
      </c>
      <c r="K33" s="4" t="s">
        <v>248</v>
      </c>
      <c r="L33" s="4" t="s">
        <v>248</v>
      </c>
      <c r="M33" s="4" t="s">
        <v>248</v>
      </c>
      <c r="N33" s="4" t="s">
        <v>248</v>
      </c>
      <c r="O33" s="4" t="s">
        <v>248</v>
      </c>
      <c r="P33" s="4" t="s">
        <v>248</v>
      </c>
      <c r="Q33" s="4" t="s">
        <v>248</v>
      </c>
      <c r="R33" s="4" t="s">
        <v>248</v>
      </c>
      <c r="S33" s="4" t="s">
        <v>248</v>
      </c>
      <c r="T33" s="4" t="s">
        <v>248</v>
      </c>
      <c r="U33" s="4" t="s">
        <v>248</v>
      </c>
      <c r="V33" s="4" t="s">
        <v>248</v>
      </c>
    </row>
    <row r="34" spans="1:22" ht="13.5">
      <c r="A34" s="6"/>
      <c r="B34" s="6"/>
      <c r="C34" s="5"/>
      <c r="D34" s="5"/>
      <c r="F34" s="4"/>
      <c r="G34" s="20"/>
      <c r="I34" s="4" t="s">
        <v>248</v>
      </c>
      <c r="J34" s="4" t="s">
        <v>248</v>
      </c>
      <c r="K34" s="4" t="s">
        <v>248</v>
      </c>
      <c r="L34" s="4" t="s">
        <v>248</v>
      </c>
      <c r="M34" s="4" t="s">
        <v>248</v>
      </c>
      <c r="N34" s="4" t="s">
        <v>248</v>
      </c>
      <c r="O34" s="4" t="s">
        <v>248</v>
      </c>
      <c r="P34" s="4" t="s">
        <v>248</v>
      </c>
      <c r="Q34" s="4" t="s">
        <v>248</v>
      </c>
      <c r="R34" s="4" t="s">
        <v>248</v>
      </c>
      <c r="S34" s="4" t="s">
        <v>248</v>
      </c>
      <c r="T34" s="4" t="s">
        <v>248</v>
      </c>
      <c r="U34" s="4" t="s">
        <v>248</v>
      </c>
      <c r="V34" s="4" t="s">
        <v>248</v>
      </c>
    </row>
    <row r="35" spans="1:22" ht="13.5">
      <c r="A35" s="6"/>
      <c r="B35" s="6"/>
      <c r="C35" s="5"/>
      <c r="D35" s="5"/>
      <c r="F35" s="4"/>
      <c r="G35" s="20"/>
      <c r="I35" s="4" t="s">
        <v>248</v>
      </c>
      <c r="J35" s="4" t="s">
        <v>248</v>
      </c>
      <c r="K35" s="4" t="s">
        <v>248</v>
      </c>
      <c r="L35" s="4" t="s">
        <v>248</v>
      </c>
      <c r="M35" s="4" t="s">
        <v>248</v>
      </c>
      <c r="N35" s="4" t="s">
        <v>248</v>
      </c>
      <c r="O35" s="4" t="s">
        <v>248</v>
      </c>
      <c r="P35" s="4" t="s">
        <v>248</v>
      </c>
      <c r="Q35" s="4" t="s">
        <v>248</v>
      </c>
      <c r="R35" s="4" t="s">
        <v>248</v>
      </c>
      <c r="S35" s="4" t="s">
        <v>248</v>
      </c>
      <c r="T35" s="4" t="s">
        <v>248</v>
      </c>
      <c r="U35" s="4" t="s">
        <v>248</v>
      </c>
      <c r="V35" s="4" t="s">
        <v>248</v>
      </c>
    </row>
    <row r="36" spans="1:22" ht="13.5">
      <c r="A36" s="6"/>
      <c r="B36" s="6"/>
      <c r="C36" s="5"/>
      <c r="D36" s="5"/>
      <c r="F36" s="4"/>
      <c r="G36" s="20"/>
      <c r="I36" s="4" t="s">
        <v>248</v>
      </c>
      <c r="J36" s="4" t="s">
        <v>248</v>
      </c>
      <c r="K36" s="4" t="s">
        <v>248</v>
      </c>
      <c r="L36" s="4" t="s">
        <v>248</v>
      </c>
      <c r="M36" s="4" t="s">
        <v>248</v>
      </c>
      <c r="N36" s="4" t="s">
        <v>248</v>
      </c>
      <c r="O36" s="4" t="s">
        <v>248</v>
      </c>
      <c r="P36" s="4" t="s">
        <v>248</v>
      </c>
      <c r="Q36" s="4" t="s">
        <v>248</v>
      </c>
      <c r="R36" s="4" t="s">
        <v>248</v>
      </c>
      <c r="S36" s="4" t="s">
        <v>248</v>
      </c>
      <c r="T36" s="4" t="s">
        <v>248</v>
      </c>
      <c r="U36" s="4" t="s">
        <v>248</v>
      </c>
      <c r="V36" s="4" t="s">
        <v>248</v>
      </c>
    </row>
    <row r="37" spans="1:22" ht="13.5">
      <c r="A37" s="6"/>
      <c r="B37" s="6"/>
      <c r="C37" s="5"/>
      <c r="D37" s="5"/>
      <c r="F37" s="4"/>
      <c r="G37" s="20"/>
      <c r="I37" s="4" t="s">
        <v>248</v>
      </c>
      <c r="J37" s="4" t="s">
        <v>248</v>
      </c>
      <c r="K37" s="4" t="s">
        <v>248</v>
      </c>
      <c r="L37" s="4" t="s">
        <v>248</v>
      </c>
      <c r="M37" s="4" t="s">
        <v>248</v>
      </c>
      <c r="N37" s="4" t="s">
        <v>248</v>
      </c>
      <c r="O37" s="4" t="s">
        <v>248</v>
      </c>
      <c r="P37" s="4" t="s">
        <v>248</v>
      </c>
      <c r="Q37" s="4" t="s">
        <v>248</v>
      </c>
      <c r="R37" s="4" t="s">
        <v>248</v>
      </c>
      <c r="S37" s="4" t="s">
        <v>248</v>
      </c>
      <c r="T37" s="4" t="s">
        <v>248</v>
      </c>
      <c r="U37" s="4" t="s">
        <v>248</v>
      </c>
      <c r="V37" s="4" t="s">
        <v>248</v>
      </c>
    </row>
    <row r="40" spans="1:7" ht="13.5">
      <c r="A40" s="3"/>
      <c r="B40" s="3"/>
      <c r="C40" s="3"/>
      <c r="D40" s="3"/>
      <c r="F40" t="s">
        <v>235</v>
      </c>
      <c r="G40" t="s">
        <v>236</v>
      </c>
    </row>
    <row r="41" spans="1:22" ht="13.5">
      <c r="A41" s="6" t="str">
        <f aca="true" t="shared" si="1" ref="A41:C56">A5</f>
        <v>ＧＫ</v>
      </c>
      <c r="B41" s="6">
        <f t="shared" si="1"/>
        <v>4</v>
      </c>
      <c r="C41" s="5" t="str">
        <f t="shared" si="1"/>
        <v>橘　恵美</v>
      </c>
      <c r="D41" s="5">
        <f aca="true" t="shared" si="2" ref="D41:D63">D5</f>
        <v>304</v>
      </c>
      <c r="F41" s="4">
        <f>IF(SUM(I41:V41)=0,"",SUM(I41:V41))</f>
        <v>1260</v>
      </c>
      <c r="G41" s="4">
        <f>IF(COUNT(I41:V41)=0,"",COUNT(I41:V41))</f>
        <v>14</v>
      </c>
      <c r="I41" s="4">
        <v>90</v>
      </c>
      <c r="J41" s="4">
        <v>90</v>
      </c>
      <c r="K41" s="4">
        <v>90</v>
      </c>
      <c r="L41" s="4">
        <v>90</v>
      </c>
      <c r="M41" s="4">
        <v>90</v>
      </c>
      <c r="N41" s="4">
        <v>90</v>
      </c>
      <c r="O41" s="4">
        <v>90</v>
      </c>
      <c r="P41" s="4">
        <v>90</v>
      </c>
      <c r="Q41" s="4">
        <v>90</v>
      </c>
      <c r="R41" s="4">
        <v>90</v>
      </c>
      <c r="S41" s="4">
        <v>90</v>
      </c>
      <c r="T41" s="4">
        <v>90</v>
      </c>
      <c r="U41" s="4">
        <v>90</v>
      </c>
      <c r="V41" s="4">
        <v>90</v>
      </c>
    </row>
    <row r="42" spans="1:22" ht="13.5">
      <c r="A42" s="6" t="str">
        <f t="shared" si="1"/>
        <v>ＧＫ</v>
      </c>
      <c r="B42" s="6">
        <f t="shared" si="1"/>
        <v>21</v>
      </c>
      <c r="C42" s="5" t="str">
        <f t="shared" si="1"/>
        <v>野咲　すみれ</v>
      </c>
      <c r="D42" s="5">
        <f t="shared" si="2"/>
        <v>321</v>
      </c>
      <c r="F42" s="4">
        <f aca="true" t="shared" si="3" ref="F42:F63">IF(SUM(I42:V42)=0,"",SUM(I42:V42))</f>
      </c>
      <c r="G42" s="4">
        <f aca="true" t="shared" si="4" ref="G42:G63">IF(COUNT(I42:V42)=0,"",COUNT(I42:V42))</f>
      </c>
      <c r="I42" s="4" t="s">
        <v>248</v>
      </c>
      <c r="J42" s="4" t="s">
        <v>248</v>
      </c>
      <c r="K42" s="4" t="s">
        <v>248</v>
      </c>
      <c r="L42" s="4" t="s">
        <v>248</v>
      </c>
      <c r="M42" s="4" t="s">
        <v>248</v>
      </c>
      <c r="N42" s="4" t="s">
        <v>248</v>
      </c>
      <c r="O42" s="4" t="s">
        <v>248</v>
      </c>
      <c r="P42" s="4" t="s">
        <v>248</v>
      </c>
      <c r="Q42" s="4" t="s">
        <v>248</v>
      </c>
      <c r="R42" s="4" t="s">
        <v>248</v>
      </c>
      <c r="S42" s="4" t="s">
        <v>248</v>
      </c>
      <c r="T42" s="4" t="s">
        <v>248</v>
      </c>
      <c r="U42" s="4" t="s">
        <v>248</v>
      </c>
      <c r="V42" s="4" t="s">
        <v>248</v>
      </c>
    </row>
    <row r="43" spans="1:22" ht="13.5">
      <c r="A43" s="6" t="str">
        <f t="shared" si="1"/>
        <v>ＧＫ</v>
      </c>
      <c r="B43" s="6">
        <f t="shared" si="1"/>
        <v>23</v>
      </c>
      <c r="C43" s="5" t="str">
        <f t="shared" si="1"/>
        <v>虹野　沙希</v>
      </c>
      <c r="D43" s="5">
        <f t="shared" si="2"/>
        <v>323</v>
      </c>
      <c r="F43" s="4">
        <f t="shared" si="3"/>
      </c>
      <c r="G43" s="4">
        <f t="shared" si="4"/>
      </c>
      <c r="I43" s="4" t="s">
        <v>248</v>
      </c>
      <c r="J43" s="4" t="s">
        <v>248</v>
      </c>
      <c r="K43" s="4" t="s">
        <v>248</v>
      </c>
      <c r="L43" s="4" t="s">
        <v>248</v>
      </c>
      <c r="M43" s="4" t="s">
        <v>248</v>
      </c>
      <c r="N43" s="4" t="s">
        <v>248</v>
      </c>
      <c r="O43" s="4" t="s">
        <v>248</v>
      </c>
      <c r="P43" s="4" t="s">
        <v>248</v>
      </c>
      <c r="Q43" s="4" t="s">
        <v>248</v>
      </c>
      <c r="R43" s="4" t="s">
        <v>248</v>
      </c>
      <c r="S43" s="4" t="s">
        <v>248</v>
      </c>
      <c r="T43" s="4" t="s">
        <v>248</v>
      </c>
      <c r="U43" s="4" t="s">
        <v>248</v>
      </c>
      <c r="V43" s="4" t="s">
        <v>248</v>
      </c>
    </row>
    <row r="44" spans="1:22" ht="13.5">
      <c r="A44" s="1" t="str">
        <f t="shared" si="1"/>
        <v>ＣＢ</v>
      </c>
      <c r="B44" s="1">
        <f t="shared" si="1"/>
        <v>1</v>
      </c>
      <c r="C44" s="10" t="str">
        <f t="shared" si="1"/>
        <v>八重　花桜梨</v>
      </c>
      <c r="D44" s="10">
        <f t="shared" si="2"/>
        <v>301</v>
      </c>
      <c r="F44" s="4">
        <f t="shared" si="3"/>
        <v>948</v>
      </c>
      <c r="G44" s="4">
        <f t="shared" si="4"/>
        <v>13</v>
      </c>
      <c r="I44" s="4">
        <v>90</v>
      </c>
      <c r="J44" s="4">
        <v>90</v>
      </c>
      <c r="K44" s="4">
        <v>76</v>
      </c>
      <c r="L44" s="4">
        <v>24</v>
      </c>
      <c r="M44" s="4">
        <v>27</v>
      </c>
      <c r="N44" s="4">
        <v>11</v>
      </c>
      <c r="O44" s="4">
        <v>90</v>
      </c>
      <c r="P44" s="4">
        <v>90</v>
      </c>
      <c r="Q44" s="4" t="s">
        <v>248</v>
      </c>
      <c r="R44" s="4">
        <v>90</v>
      </c>
      <c r="S44" s="4">
        <v>90</v>
      </c>
      <c r="T44" s="4">
        <v>90</v>
      </c>
      <c r="U44" s="4">
        <v>90</v>
      </c>
      <c r="V44" s="4">
        <v>90</v>
      </c>
    </row>
    <row r="45" spans="1:22" ht="13.5">
      <c r="A45" s="1" t="str">
        <f t="shared" si="1"/>
        <v>ＣＢ</v>
      </c>
      <c r="B45" s="1">
        <f t="shared" si="1"/>
        <v>2</v>
      </c>
      <c r="C45" s="10" t="str">
        <f t="shared" si="1"/>
        <v>一文字　茜</v>
      </c>
      <c r="D45" s="10">
        <f t="shared" si="2"/>
        <v>302</v>
      </c>
      <c r="F45" s="4">
        <f t="shared" si="3"/>
        <v>562</v>
      </c>
      <c r="G45" s="4">
        <f t="shared" si="4"/>
        <v>8</v>
      </c>
      <c r="I45" s="4" t="s">
        <v>248</v>
      </c>
      <c r="J45" s="4" t="s">
        <v>248</v>
      </c>
      <c r="K45" s="4">
        <v>90</v>
      </c>
      <c r="L45" s="4">
        <v>90</v>
      </c>
      <c r="M45" s="4" t="s">
        <v>248</v>
      </c>
      <c r="N45" s="4">
        <v>90</v>
      </c>
      <c r="O45" s="4">
        <v>14</v>
      </c>
      <c r="P45" s="4">
        <v>90</v>
      </c>
      <c r="Q45" s="4">
        <v>90</v>
      </c>
      <c r="R45" s="4" t="s">
        <v>248</v>
      </c>
      <c r="S45" s="4">
        <v>90</v>
      </c>
      <c r="T45" s="4" t="s">
        <v>248</v>
      </c>
      <c r="U45" s="4" t="s">
        <v>248</v>
      </c>
      <c r="V45" s="4">
        <v>8</v>
      </c>
    </row>
    <row r="46" spans="1:22" ht="13.5">
      <c r="A46" s="1" t="str">
        <f t="shared" si="1"/>
        <v>ＣＢ</v>
      </c>
      <c r="B46" s="1">
        <f t="shared" si="1"/>
        <v>42</v>
      </c>
      <c r="C46" s="10" t="str">
        <f t="shared" si="1"/>
        <v>藤堂　竜子</v>
      </c>
      <c r="D46" s="10">
        <f t="shared" si="2"/>
        <v>342</v>
      </c>
      <c r="F46" s="4">
        <f t="shared" si="3"/>
        <v>1004</v>
      </c>
      <c r="G46" s="4">
        <f t="shared" si="4"/>
        <v>12</v>
      </c>
      <c r="I46" s="4">
        <v>90</v>
      </c>
      <c r="J46" s="4">
        <v>90</v>
      </c>
      <c r="K46" s="4">
        <v>90</v>
      </c>
      <c r="L46" s="4">
        <v>66</v>
      </c>
      <c r="M46" s="4">
        <v>63</v>
      </c>
      <c r="N46" s="4">
        <v>79</v>
      </c>
      <c r="O46" s="4">
        <v>76</v>
      </c>
      <c r="P46" s="4" t="s">
        <v>248</v>
      </c>
      <c r="Q46" s="4">
        <v>90</v>
      </c>
      <c r="R46" s="4">
        <v>90</v>
      </c>
      <c r="S46" s="4" t="s">
        <v>248</v>
      </c>
      <c r="T46" s="4">
        <v>90</v>
      </c>
      <c r="U46" s="4">
        <v>90</v>
      </c>
      <c r="V46" s="4">
        <v>90</v>
      </c>
    </row>
    <row r="47" spans="1:22" ht="13.5">
      <c r="A47" s="1" t="str">
        <f t="shared" si="1"/>
        <v>ＣＢ</v>
      </c>
      <c r="B47" s="1">
        <f t="shared" si="1"/>
        <v>43</v>
      </c>
      <c r="C47" s="10" t="str">
        <f t="shared" si="1"/>
        <v>水島　密</v>
      </c>
      <c r="D47" s="10">
        <f t="shared" si="2"/>
        <v>343</v>
      </c>
      <c r="F47" s="4">
        <f t="shared" si="3"/>
        <v>982</v>
      </c>
      <c r="G47" s="4">
        <f t="shared" si="4"/>
        <v>11</v>
      </c>
      <c r="I47" s="4">
        <v>90</v>
      </c>
      <c r="J47" s="4" t="s">
        <v>248</v>
      </c>
      <c r="K47" s="4">
        <v>90</v>
      </c>
      <c r="L47" s="4">
        <v>90</v>
      </c>
      <c r="M47" s="4">
        <v>90</v>
      </c>
      <c r="N47" s="4">
        <v>90</v>
      </c>
      <c r="O47" s="4">
        <v>90</v>
      </c>
      <c r="P47" s="4" t="s">
        <v>248</v>
      </c>
      <c r="Q47" s="4">
        <v>90</v>
      </c>
      <c r="R47" s="4">
        <v>90</v>
      </c>
      <c r="S47" s="4" t="s">
        <v>248</v>
      </c>
      <c r="T47" s="4">
        <v>90</v>
      </c>
      <c r="U47" s="4">
        <v>90</v>
      </c>
      <c r="V47" s="4">
        <v>82</v>
      </c>
    </row>
    <row r="48" spans="1:22" ht="13.5">
      <c r="A48" s="1" t="str">
        <f t="shared" si="1"/>
        <v>ＳＢ</v>
      </c>
      <c r="B48" s="1">
        <f t="shared" si="1"/>
        <v>8</v>
      </c>
      <c r="C48" s="10" t="str">
        <f t="shared" si="1"/>
        <v>相沢　ちとせ</v>
      </c>
      <c r="D48" s="10">
        <f t="shared" si="2"/>
        <v>308</v>
      </c>
      <c r="F48" s="4">
        <f t="shared" si="3"/>
        <v>352</v>
      </c>
      <c r="G48" s="4">
        <f t="shared" si="4"/>
        <v>5</v>
      </c>
      <c r="I48" s="4" t="s">
        <v>248</v>
      </c>
      <c r="J48" s="4">
        <v>90</v>
      </c>
      <c r="K48" s="4" t="s">
        <v>248</v>
      </c>
      <c r="L48" s="4">
        <v>90</v>
      </c>
      <c r="M48" s="4">
        <v>24</v>
      </c>
      <c r="N48" s="4" t="s">
        <v>248</v>
      </c>
      <c r="O48" s="4" t="s">
        <v>248</v>
      </c>
      <c r="P48" s="4">
        <v>58</v>
      </c>
      <c r="Q48" s="4" t="s">
        <v>248</v>
      </c>
      <c r="R48" s="4" t="s">
        <v>248</v>
      </c>
      <c r="S48" s="4">
        <v>90</v>
      </c>
      <c r="T48" s="4" t="s">
        <v>248</v>
      </c>
      <c r="U48" s="4" t="s">
        <v>248</v>
      </c>
      <c r="V48" s="4" t="s">
        <v>248</v>
      </c>
    </row>
    <row r="49" spans="1:22" ht="13.5">
      <c r="A49" s="1" t="str">
        <f t="shared" si="1"/>
        <v>ＳＢ</v>
      </c>
      <c r="B49" s="1">
        <f t="shared" si="1"/>
        <v>39</v>
      </c>
      <c r="C49" s="10" t="str">
        <f t="shared" si="1"/>
        <v>藤沢　夏海</v>
      </c>
      <c r="D49" s="10">
        <f t="shared" si="2"/>
        <v>339</v>
      </c>
      <c r="F49" s="4">
        <f t="shared" si="3"/>
        <v>455</v>
      </c>
      <c r="G49" s="4">
        <f t="shared" si="4"/>
        <v>6</v>
      </c>
      <c r="I49" s="4" t="s">
        <v>248</v>
      </c>
      <c r="J49" s="4">
        <v>90</v>
      </c>
      <c r="K49" s="4" t="s">
        <v>248</v>
      </c>
      <c r="L49" s="4" t="s">
        <v>248</v>
      </c>
      <c r="M49" s="4">
        <v>63</v>
      </c>
      <c r="N49" s="4" t="s">
        <v>248</v>
      </c>
      <c r="O49" s="4">
        <v>90</v>
      </c>
      <c r="P49" s="4">
        <v>32</v>
      </c>
      <c r="Q49" s="4" t="s">
        <v>248</v>
      </c>
      <c r="R49" s="4" t="s">
        <v>248</v>
      </c>
      <c r="S49" s="4">
        <v>90</v>
      </c>
      <c r="T49" s="4" t="s">
        <v>248</v>
      </c>
      <c r="U49" s="4">
        <v>90</v>
      </c>
      <c r="V49" s="4" t="s">
        <v>248</v>
      </c>
    </row>
    <row r="50" spans="1:22" ht="13.5">
      <c r="A50" s="8" t="str">
        <f t="shared" si="1"/>
        <v>ＤＭＦ</v>
      </c>
      <c r="B50" s="8">
        <f t="shared" si="1"/>
        <v>5</v>
      </c>
      <c r="C50" s="11" t="str">
        <f t="shared" si="1"/>
        <v>鞠川　奈津江</v>
      </c>
      <c r="D50" s="11">
        <f t="shared" si="2"/>
        <v>305</v>
      </c>
      <c r="F50" s="4">
        <f t="shared" si="3"/>
        <v>855</v>
      </c>
      <c r="G50" s="4">
        <f t="shared" si="4"/>
        <v>10</v>
      </c>
      <c r="I50" s="4" t="s">
        <v>248</v>
      </c>
      <c r="J50" s="4" t="s">
        <v>248</v>
      </c>
      <c r="K50" s="4">
        <v>90</v>
      </c>
      <c r="L50" s="4">
        <v>90</v>
      </c>
      <c r="M50" s="4">
        <v>90</v>
      </c>
      <c r="N50" s="4" t="s">
        <v>248</v>
      </c>
      <c r="O50" s="4">
        <v>90</v>
      </c>
      <c r="P50" s="4">
        <v>90</v>
      </c>
      <c r="Q50" s="4">
        <v>45</v>
      </c>
      <c r="R50" s="4">
        <v>90</v>
      </c>
      <c r="S50" s="4" t="s">
        <v>248</v>
      </c>
      <c r="T50" s="4">
        <v>90</v>
      </c>
      <c r="U50" s="4">
        <v>90</v>
      </c>
      <c r="V50" s="4">
        <v>90</v>
      </c>
    </row>
    <row r="51" spans="1:22" ht="13.5">
      <c r="A51" s="8" t="str">
        <f t="shared" si="1"/>
        <v>ＤＭＦ</v>
      </c>
      <c r="B51" s="8">
        <f t="shared" si="1"/>
        <v>6</v>
      </c>
      <c r="C51" s="11" t="str">
        <f t="shared" si="1"/>
        <v>☆清川　望</v>
      </c>
      <c r="D51" s="11">
        <f t="shared" si="2"/>
        <v>306</v>
      </c>
      <c r="F51" s="4">
        <f t="shared" si="3"/>
        <v>734</v>
      </c>
      <c r="G51" s="4">
        <f t="shared" si="4"/>
        <v>9</v>
      </c>
      <c r="I51" s="4">
        <v>90</v>
      </c>
      <c r="J51" s="4">
        <v>90</v>
      </c>
      <c r="K51" s="4">
        <v>14</v>
      </c>
      <c r="L51" s="4">
        <v>90</v>
      </c>
      <c r="M51" s="4" t="s">
        <v>248</v>
      </c>
      <c r="N51" s="4">
        <v>90</v>
      </c>
      <c r="O51" s="4">
        <v>90</v>
      </c>
      <c r="P51" s="4" t="s">
        <v>248</v>
      </c>
      <c r="Q51" s="4" t="s">
        <v>248</v>
      </c>
      <c r="R51" s="4">
        <v>90</v>
      </c>
      <c r="S51" s="4" t="s">
        <v>248</v>
      </c>
      <c r="T51" s="4">
        <v>90</v>
      </c>
      <c r="U51" s="4" t="s">
        <v>248</v>
      </c>
      <c r="V51" s="4">
        <v>90</v>
      </c>
    </row>
    <row r="52" spans="1:22" ht="13.5">
      <c r="A52" s="8" t="str">
        <f t="shared" si="1"/>
        <v>ＤＭＦ</v>
      </c>
      <c r="B52" s="8">
        <f t="shared" si="1"/>
        <v>29</v>
      </c>
      <c r="C52" s="11" t="str">
        <f t="shared" si="1"/>
        <v>パトリシア・マクグラス</v>
      </c>
      <c r="D52" s="11">
        <f t="shared" si="2"/>
        <v>329</v>
      </c>
      <c r="F52" s="4">
        <f t="shared" si="3"/>
        <v>685</v>
      </c>
      <c r="G52" s="4">
        <f t="shared" si="4"/>
        <v>8</v>
      </c>
      <c r="I52" s="4" t="s">
        <v>248</v>
      </c>
      <c r="J52" s="4" t="s">
        <v>248</v>
      </c>
      <c r="K52" s="4">
        <v>90</v>
      </c>
      <c r="L52" s="4">
        <v>90</v>
      </c>
      <c r="M52" s="4">
        <v>90</v>
      </c>
      <c r="N52" s="4" t="s">
        <v>248</v>
      </c>
      <c r="O52" s="4" t="s">
        <v>248</v>
      </c>
      <c r="P52" s="4">
        <v>90</v>
      </c>
      <c r="Q52" s="4">
        <v>90</v>
      </c>
      <c r="R52" s="4" t="s">
        <v>248</v>
      </c>
      <c r="S52" s="4">
        <v>71</v>
      </c>
      <c r="T52" s="4" t="s">
        <v>248</v>
      </c>
      <c r="U52" s="4">
        <v>74</v>
      </c>
      <c r="V52" s="4">
        <v>90</v>
      </c>
    </row>
    <row r="53" spans="1:22" ht="13.5">
      <c r="A53" s="8" t="str">
        <f t="shared" si="1"/>
        <v>ＳＭＦ</v>
      </c>
      <c r="B53" s="8">
        <f t="shared" si="1"/>
        <v>26</v>
      </c>
      <c r="C53" s="11" t="str">
        <f t="shared" si="1"/>
        <v>藤井　奈津実</v>
      </c>
      <c r="D53" s="11">
        <f t="shared" si="2"/>
        <v>326</v>
      </c>
      <c r="F53" s="4">
        <f t="shared" si="3"/>
        <v>376</v>
      </c>
      <c r="G53" s="4">
        <f t="shared" si="4"/>
        <v>7</v>
      </c>
      <c r="I53" s="4">
        <v>90</v>
      </c>
      <c r="J53" s="4">
        <v>22</v>
      </c>
      <c r="K53" s="4">
        <v>17</v>
      </c>
      <c r="L53" s="4" t="s">
        <v>248</v>
      </c>
      <c r="M53" s="4">
        <v>66</v>
      </c>
      <c r="N53" s="4">
        <v>26</v>
      </c>
      <c r="O53" s="4" t="s">
        <v>248</v>
      </c>
      <c r="P53" s="4">
        <v>65</v>
      </c>
      <c r="Q53" s="4" t="s">
        <v>248</v>
      </c>
      <c r="R53" s="4" t="s">
        <v>248</v>
      </c>
      <c r="S53" s="4">
        <v>90</v>
      </c>
      <c r="T53" s="4" t="s">
        <v>248</v>
      </c>
      <c r="U53" s="4" t="s">
        <v>248</v>
      </c>
      <c r="V53" s="4" t="s">
        <v>248</v>
      </c>
    </row>
    <row r="54" spans="1:22" ht="13.5">
      <c r="A54" s="8" t="str">
        <f t="shared" si="1"/>
        <v>ＳＭＦ</v>
      </c>
      <c r="B54" s="8">
        <f t="shared" si="1"/>
        <v>28</v>
      </c>
      <c r="C54" s="11" t="str">
        <f t="shared" si="1"/>
        <v>須藤　瑞希</v>
      </c>
      <c r="D54" s="11">
        <f t="shared" si="2"/>
        <v>328</v>
      </c>
      <c r="F54" s="4">
        <f t="shared" si="3"/>
        <v>448</v>
      </c>
      <c r="G54" s="4">
        <f t="shared" si="4"/>
        <v>7</v>
      </c>
      <c r="I54" s="4">
        <v>90</v>
      </c>
      <c r="J54" s="4" t="s">
        <v>248</v>
      </c>
      <c r="K54" s="4">
        <v>73</v>
      </c>
      <c r="L54" s="4">
        <v>13</v>
      </c>
      <c r="M54" s="4" t="s">
        <v>248</v>
      </c>
      <c r="N54" s="4">
        <v>64</v>
      </c>
      <c r="O54" s="4" t="s">
        <v>248</v>
      </c>
      <c r="P54" s="4" t="s">
        <v>248</v>
      </c>
      <c r="Q54" s="4">
        <v>90</v>
      </c>
      <c r="R54" s="4" t="s">
        <v>248</v>
      </c>
      <c r="S54" s="4">
        <v>90</v>
      </c>
      <c r="T54" s="4">
        <v>28</v>
      </c>
      <c r="U54" s="4" t="s">
        <v>248</v>
      </c>
      <c r="V54" s="4" t="s">
        <v>248</v>
      </c>
    </row>
    <row r="55" spans="1:22" ht="13.5">
      <c r="A55" s="8" t="str">
        <f t="shared" si="1"/>
        <v>ＳＭＦ</v>
      </c>
      <c r="B55" s="8">
        <f t="shared" si="1"/>
        <v>44</v>
      </c>
      <c r="C55" s="11" t="str">
        <f t="shared" si="1"/>
        <v>西本　はるひ</v>
      </c>
      <c r="D55" s="11">
        <f t="shared" si="2"/>
        <v>344</v>
      </c>
      <c r="F55" s="4">
        <f t="shared" si="3"/>
        <v>389</v>
      </c>
      <c r="G55" s="4">
        <f t="shared" si="4"/>
        <v>7</v>
      </c>
      <c r="I55" s="4" t="s">
        <v>248</v>
      </c>
      <c r="J55" s="4">
        <v>68</v>
      </c>
      <c r="K55" s="4" t="s">
        <v>248</v>
      </c>
      <c r="L55" s="4">
        <v>77</v>
      </c>
      <c r="M55" s="4">
        <v>27</v>
      </c>
      <c r="N55" s="4" t="s">
        <v>248</v>
      </c>
      <c r="O55" s="4">
        <v>22</v>
      </c>
      <c r="P55" s="4">
        <v>25</v>
      </c>
      <c r="Q55" s="4" t="s">
        <v>248</v>
      </c>
      <c r="R55" s="4">
        <v>90</v>
      </c>
      <c r="S55" s="4" t="s">
        <v>248</v>
      </c>
      <c r="T55" s="4">
        <v>80</v>
      </c>
      <c r="U55" s="4" t="s">
        <v>248</v>
      </c>
      <c r="V55" s="4" t="s">
        <v>248</v>
      </c>
    </row>
    <row r="56" spans="1:22" ht="13.5">
      <c r="A56" s="8" t="str">
        <f t="shared" si="1"/>
        <v>ＣＭＦ</v>
      </c>
      <c r="B56" s="8">
        <f t="shared" si="1"/>
        <v>14</v>
      </c>
      <c r="C56" s="11" t="str">
        <f t="shared" si="1"/>
        <v>和泉　穂多琉</v>
      </c>
      <c r="D56" s="11">
        <f t="shared" si="2"/>
        <v>314</v>
      </c>
      <c r="F56" s="4">
        <f t="shared" si="3"/>
        <v>352</v>
      </c>
      <c r="G56" s="4">
        <f t="shared" si="4"/>
        <v>9</v>
      </c>
      <c r="I56" s="4">
        <v>22</v>
      </c>
      <c r="J56" s="4" t="s">
        <v>248</v>
      </c>
      <c r="K56" s="4">
        <v>73</v>
      </c>
      <c r="L56" s="4" t="s">
        <v>248</v>
      </c>
      <c r="M56" s="4" t="s">
        <v>248</v>
      </c>
      <c r="N56" s="4">
        <v>21</v>
      </c>
      <c r="O56" s="4" t="s">
        <v>248</v>
      </c>
      <c r="P56" s="4" t="s">
        <v>248</v>
      </c>
      <c r="Q56" s="4">
        <v>45</v>
      </c>
      <c r="R56" s="4">
        <v>29</v>
      </c>
      <c r="S56" s="4">
        <v>66</v>
      </c>
      <c r="T56" s="4">
        <v>10</v>
      </c>
      <c r="U56" s="4">
        <v>68</v>
      </c>
      <c r="V56" s="4">
        <v>18</v>
      </c>
    </row>
    <row r="57" spans="1:22" ht="13.5">
      <c r="A57" s="8" t="str">
        <f aca="true" t="shared" si="5" ref="A57:C63">A21</f>
        <v>ＯＭＦ</v>
      </c>
      <c r="B57" s="8">
        <f t="shared" si="5"/>
        <v>7</v>
      </c>
      <c r="C57" s="11" t="str">
        <f t="shared" si="5"/>
        <v>☆主人　光</v>
      </c>
      <c r="D57" s="11">
        <f t="shared" si="2"/>
        <v>307</v>
      </c>
      <c r="F57" s="4">
        <f t="shared" si="3"/>
        <v>703</v>
      </c>
      <c r="G57" s="4">
        <f t="shared" si="4"/>
        <v>12</v>
      </c>
      <c r="I57" s="4">
        <v>6</v>
      </c>
      <c r="J57" s="4" t="s">
        <v>248</v>
      </c>
      <c r="K57" s="4">
        <v>17</v>
      </c>
      <c r="L57" s="4" t="s">
        <v>248</v>
      </c>
      <c r="M57" s="4">
        <v>90</v>
      </c>
      <c r="N57" s="4">
        <v>90</v>
      </c>
      <c r="O57" s="4">
        <v>68</v>
      </c>
      <c r="P57" s="4">
        <v>90</v>
      </c>
      <c r="Q57" s="4">
        <v>90</v>
      </c>
      <c r="R57" s="4">
        <v>90</v>
      </c>
      <c r="S57" s="4">
        <v>24</v>
      </c>
      <c r="T57" s="4">
        <v>50</v>
      </c>
      <c r="U57" s="4">
        <v>16</v>
      </c>
      <c r="V57" s="4">
        <v>72</v>
      </c>
    </row>
    <row r="58" spans="1:22" ht="13.5">
      <c r="A58" s="2" t="str">
        <f t="shared" si="5"/>
        <v>ＷＦ</v>
      </c>
      <c r="B58" s="2">
        <f t="shared" si="5"/>
        <v>22</v>
      </c>
      <c r="C58" s="12" t="str">
        <f t="shared" si="5"/>
        <v>早乙女　優美</v>
      </c>
      <c r="D58" s="12">
        <f t="shared" si="2"/>
        <v>322</v>
      </c>
      <c r="F58" s="4">
        <f t="shared" si="3"/>
        <v>340</v>
      </c>
      <c r="G58" s="4">
        <f t="shared" si="4"/>
        <v>7</v>
      </c>
      <c r="I58" s="4">
        <v>28</v>
      </c>
      <c r="J58" s="4">
        <v>22</v>
      </c>
      <c r="K58" s="4" t="s">
        <v>248</v>
      </c>
      <c r="L58" s="4" t="s">
        <v>248</v>
      </c>
      <c r="M58" s="4">
        <v>90</v>
      </c>
      <c r="N58" s="4" t="s">
        <v>248</v>
      </c>
      <c r="O58" s="4" t="s">
        <v>248</v>
      </c>
      <c r="P58" s="4">
        <v>65</v>
      </c>
      <c r="Q58" s="4">
        <v>29</v>
      </c>
      <c r="R58" s="4">
        <v>16</v>
      </c>
      <c r="S58" s="4" t="s">
        <v>248</v>
      </c>
      <c r="T58" s="4" t="s">
        <v>248</v>
      </c>
      <c r="U58" s="4">
        <v>90</v>
      </c>
      <c r="V58" s="4" t="s">
        <v>248</v>
      </c>
    </row>
    <row r="59" spans="1:22" ht="13.5">
      <c r="A59" s="2" t="str">
        <f t="shared" si="5"/>
        <v>ＷＦ</v>
      </c>
      <c r="B59" s="2">
        <f t="shared" si="5"/>
        <v>36</v>
      </c>
      <c r="C59" s="12" t="str">
        <f t="shared" si="5"/>
        <v>和泉　恭子</v>
      </c>
      <c r="D59" s="12">
        <f t="shared" si="2"/>
        <v>336</v>
      </c>
      <c r="F59" s="4">
        <f t="shared" si="3"/>
        <v>334</v>
      </c>
      <c r="G59" s="4">
        <f t="shared" si="4"/>
        <v>5</v>
      </c>
      <c r="I59" s="4" t="s">
        <v>248</v>
      </c>
      <c r="J59" s="4">
        <v>68</v>
      </c>
      <c r="K59" s="4" t="s">
        <v>248</v>
      </c>
      <c r="L59" s="4" t="s">
        <v>248</v>
      </c>
      <c r="M59" s="4" t="s">
        <v>248</v>
      </c>
      <c r="N59" s="4">
        <v>90</v>
      </c>
      <c r="O59" s="4" t="s">
        <v>248</v>
      </c>
      <c r="P59" s="4">
        <v>25</v>
      </c>
      <c r="Q59" s="4">
        <v>61</v>
      </c>
      <c r="R59" s="4" t="s">
        <v>248</v>
      </c>
      <c r="S59" s="4">
        <v>90</v>
      </c>
      <c r="T59" s="4" t="s">
        <v>248</v>
      </c>
      <c r="U59" s="4" t="s">
        <v>248</v>
      </c>
      <c r="V59" s="4" t="s">
        <v>248</v>
      </c>
    </row>
    <row r="60" spans="1:22" ht="13.5">
      <c r="A60" s="2" t="str">
        <f t="shared" si="5"/>
        <v>ＳＴ</v>
      </c>
      <c r="B60" s="2">
        <f t="shared" si="5"/>
        <v>9</v>
      </c>
      <c r="C60" s="12" t="str">
        <f t="shared" si="5"/>
        <v>神条　芹華</v>
      </c>
      <c r="D60" s="12">
        <f t="shared" si="2"/>
        <v>309</v>
      </c>
      <c r="F60" s="4">
        <f t="shared" si="3"/>
        <v>776</v>
      </c>
      <c r="G60" s="4">
        <f t="shared" si="4"/>
        <v>11</v>
      </c>
      <c r="I60" s="4">
        <v>68</v>
      </c>
      <c r="J60" s="4">
        <v>90</v>
      </c>
      <c r="K60" s="4" t="s">
        <v>248</v>
      </c>
      <c r="L60" s="4">
        <v>90</v>
      </c>
      <c r="M60" s="4">
        <v>90</v>
      </c>
      <c r="N60" s="4" t="s">
        <v>248</v>
      </c>
      <c r="O60" s="4">
        <v>90</v>
      </c>
      <c r="P60" s="4">
        <v>90</v>
      </c>
      <c r="Q60" s="4" t="s">
        <v>248</v>
      </c>
      <c r="R60" s="4">
        <v>60</v>
      </c>
      <c r="S60" s="4">
        <v>24</v>
      </c>
      <c r="T60" s="4">
        <v>62</v>
      </c>
      <c r="U60" s="4">
        <v>22</v>
      </c>
      <c r="V60" s="4">
        <v>90</v>
      </c>
    </row>
    <row r="61" spans="1:22" ht="13.5">
      <c r="A61" s="2" t="str">
        <f t="shared" si="5"/>
        <v>ＳＴ</v>
      </c>
      <c r="B61" s="2">
        <f t="shared" si="5"/>
        <v>10</v>
      </c>
      <c r="C61" s="12" t="str">
        <f t="shared" si="5"/>
        <v>☆高見　詩織</v>
      </c>
      <c r="D61" s="12">
        <f t="shared" si="2"/>
        <v>310</v>
      </c>
      <c r="F61" s="4">
        <f t="shared" si="3"/>
        <v>811</v>
      </c>
      <c r="G61" s="4">
        <f t="shared" si="4"/>
        <v>11</v>
      </c>
      <c r="I61" s="4">
        <v>90</v>
      </c>
      <c r="J61" s="4">
        <v>77</v>
      </c>
      <c r="K61" s="4">
        <v>90</v>
      </c>
      <c r="L61" s="4" t="s">
        <v>248</v>
      </c>
      <c r="M61" s="4">
        <v>90</v>
      </c>
      <c r="N61" s="4">
        <v>90</v>
      </c>
      <c r="O61" s="4">
        <v>21</v>
      </c>
      <c r="P61" s="4" t="s">
        <v>248</v>
      </c>
      <c r="Q61" s="4">
        <v>90</v>
      </c>
      <c r="R61" s="4">
        <v>61</v>
      </c>
      <c r="S61" s="4" t="s">
        <v>248</v>
      </c>
      <c r="T61" s="4">
        <v>90</v>
      </c>
      <c r="U61" s="4">
        <v>22</v>
      </c>
      <c r="V61" s="4">
        <v>90</v>
      </c>
    </row>
    <row r="62" spans="1:22" ht="13.5">
      <c r="A62" s="2" t="str">
        <f t="shared" si="5"/>
        <v>ＣＦ</v>
      </c>
      <c r="B62" s="2">
        <f t="shared" si="5"/>
        <v>11</v>
      </c>
      <c r="C62" s="12" t="str">
        <f t="shared" si="5"/>
        <v>赤井　ほむら</v>
      </c>
      <c r="D62" s="12">
        <f t="shared" si="2"/>
        <v>311</v>
      </c>
      <c r="F62" s="4">
        <f t="shared" si="3"/>
        <v>545</v>
      </c>
      <c r="G62" s="4">
        <f t="shared" si="4"/>
        <v>11</v>
      </c>
      <c r="I62" s="4">
        <v>84</v>
      </c>
      <c r="J62" s="4">
        <v>13</v>
      </c>
      <c r="K62" s="4" t="s">
        <v>248</v>
      </c>
      <c r="L62" s="4">
        <v>24</v>
      </c>
      <c r="M62" s="4" t="s">
        <v>248</v>
      </c>
      <c r="N62" s="4">
        <v>69</v>
      </c>
      <c r="O62" s="4">
        <v>69</v>
      </c>
      <c r="P62" s="4" t="s">
        <v>248</v>
      </c>
      <c r="Q62" s="4">
        <v>17</v>
      </c>
      <c r="R62" s="4">
        <v>90</v>
      </c>
      <c r="S62" s="4">
        <v>19</v>
      </c>
      <c r="T62" s="4">
        <v>40</v>
      </c>
      <c r="U62" s="4">
        <v>90</v>
      </c>
      <c r="V62" s="4">
        <v>30</v>
      </c>
    </row>
    <row r="63" spans="1:22" ht="13.5">
      <c r="A63" s="2" t="str">
        <f t="shared" si="5"/>
        <v>ＣＦ</v>
      </c>
      <c r="B63" s="2">
        <f t="shared" si="5"/>
        <v>12</v>
      </c>
      <c r="C63" s="12" t="str">
        <f t="shared" si="5"/>
        <v>★伊集院　レイ</v>
      </c>
      <c r="D63" s="12">
        <f t="shared" si="2"/>
        <v>312</v>
      </c>
      <c r="F63" s="4">
        <f t="shared" si="3"/>
        <v>949</v>
      </c>
      <c r="G63" s="4">
        <f t="shared" si="4"/>
        <v>13</v>
      </c>
      <c r="I63" s="4">
        <v>62</v>
      </c>
      <c r="J63" s="4">
        <v>90</v>
      </c>
      <c r="K63" s="4">
        <v>90</v>
      </c>
      <c r="L63" s="4">
        <v>66</v>
      </c>
      <c r="M63" s="4" t="s">
        <v>248</v>
      </c>
      <c r="N63" s="4">
        <v>90</v>
      </c>
      <c r="O63" s="4">
        <v>90</v>
      </c>
      <c r="P63" s="4">
        <v>90</v>
      </c>
      <c r="Q63" s="4">
        <v>73</v>
      </c>
      <c r="R63" s="4">
        <v>14</v>
      </c>
      <c r="S63" s="4">
        <v>66</v>
      </c>
      <c r="T63" s="4">
        <v>90</v>
      </c>
      <c r="U63" s="4">
        <v>68</v>
      </c>
      <c r="V63" s="4">
        <v>60</v>
      </c>
    </row>
    <row r="64" spans="1:22" ht="13.5">
      <c r="A64" s="6"/>
      <c r="B64" s="6"/>
      <c r="C64" s="5"/>
      <c r="D64" s="5"/>
      <c r="F64" s="4"/>
      <c r="G64" s="4"/>
      <c r="I64" s="4" t="s">
        <v>248</v>
      </c>
      <c r="J64" s="4" t="s">
        <v>248</v>
      </c>
      <c r="K64" s="4" t="s">
        <v>248</v>
      </c>
      <c r="L64" s="4" t="s">
        <v>248</v>
      </c>
      <c r="M64" s="4" t="s">
        <v>248</v>
      </c>
      <c r="N64" s="4" t="s">
        <v>248</v>
      </c>
      <c r="O64" s="4" t="s">
        <v>248</v>
      </c>
      <c r="P64" s="4" t="s">
        <v>248</v>
      </c>
      <c r="Q64" s="4" t="s">
        <v>248</v>
      </c>
      <c r="R64" s="4" t="s">
        <v>248</v>
      </c>
      <c r="S64" s="4" t="s">
        <v>248</v>
      </c>
      <c r="T64" s="4" t="s">
        <v>248</v>
      </c>
      <c r="U64" s="4" t="s">
        <v>248</v>
      </c>
      <c r="V64" s="4" t="s">
        <v>248</v>
      </c>
    </row>
    <row r="65" spans="1:22" ht="13.5">
      <c r="A65" s="6"/>
      <c r="B65" s="6"/>
      <c r="C65" s="5"/>
      <c r="D65" s="5"/>
      <c r="F65" s="4"/>
      <c r="G65" s="4"/>
      <c r="I65" s="4" t="s">
        <v>248</v>
      </c>
      <c r="J65" s="4" t="s">
        <v>248</v>
      </c>
      <c r="K65" s="4" t="s">
        <v>248</v>
      </c>
      <c r="L65" s="4" t="s">
        <v>248</v>
      </c>
      <c r="M65" s="4" t="s">
        <v>248</v>
      </c>
      <c r="N65" s="4" t="s">
        <v>248</v>
      </c>
      <c r="O65" s="4" t="s">
        <v>248</v>
      </c>
      <c r="P65" s="4" t="s">
        <v>248</v>
      </c>
      <c r="Q65" s="4" t="s">
        <v>248</v>
      </c>
      <c r="R65" s="4" t="s">
        <v>248</v>
      </c>
      <c r="S65" s="4" t="s">
        <v>248</v>
      </c>
      <c r="T65" s="4" t="s">
        <v>248</v>
      </c>
      <c r="U65" s="4" t="s">
        <v>248</v>
      </c>
      <c r="V65" s="4" t="s">
        <v>248</v>
      </c>
    </row>
    <row r="66" spans="1:22" ht="13.5">
      <c r="A66" s="6"/>
      <c r="B66" s="6"/>
      <c r="C66" s="5"/>
      <c r="D66" s="5"/>
      <c r="F66" s="4"/>
      <c r="G66" s="4"/>
      <c r="I66" s="4" t="s">
        <v>248</v>
      </c>
      <c r="J66" s="4" t="s">
        <v>248</v>
      </c>
      <c r="K66" s="4" t="s">
        <v>248</v>
      </c>
      <c r="L66" s="4" t="s">
        <v>248</v>
      </c>
      <c r="M66" s="4" t="s">
        <v>248</v>
      </c>
      <c r="N66" s="4" t="s">
        <v>248</v>
      </c>
      <c r="O66" s="4" t="s">
        <v>248</v>
      </c>
      <c r="P66" s="4" t="s">
        <v>248</v>
      </c>
      <c r="Q66" s="4" t="s">
        <v>248</v>
      </c>
      <c r="R66" s="4" t="s">
        <v>248</v>
      </c>
      <c r="S66" s="4" t="s">
        <v>248</v>
      </c>
      <c r="T66" s="4" t="s">
        <v>248</v>
      </c>
      <c r="U66" s="4" t="s">
        <v>248</v>
      </c>
      <c r="V66" s="4" t="s">
        <v>248</v>
      </c>
    </row>
    <row r="67" spans="1:22" ht="13.5">
      <c r="A67" s="6"/>
      <c r="B67" s="6"/>
      <c r="C67" s="5"/>
      <c r="D67" s="5"/>
      <c r="F67" s="4"/>
      <c r="G67" s="4"/>
      <c r="I67" s="4" t="s">
        <v>248</v>
      </c>
      <c r="J67" s="4" t="s">
        <v>248</v>
      </c>
      <c r="K67" s="4" t="s">
        <v>248</v>
      </c>
      <c r="L67" s="4" t="s">
        <v>248</v>
      </c>
      <c r="M67" s="4" t="s">
        <v>248</v>
      </c>
      <c r="N67" s="4" t="s">
        <v>248</v>
      </c>
      <c r="O67" s="4" t="s">
        <v>248</v>
      </c>
      <c r="P67" s="4" t="s">
        <v>248</v>
      </c>
      <c r="Q67" s="4" t="s">
        <v>248</v>
      </c>
      <c r="R67" s="4" t="s">
        <v>248</v>
      </c>
      <c r="S67" s="4" t="s">
        <v>248</v>
      </c>
      <c r="T67" s="4" t="s">
        <v>248</v>
      </c>
      <c r="U67" s="4" t="s">
        <v>248</v>
      </c>
      <c r="V67" s="4" t="s">
        <v>248</v>
      </c>
    </row>
    <row r="68" spans="1:22" ht="13.5">
      <c r="A68" s="6"/>
      <c r="B68" s="6"/>
      <c r="C68" s="5"/>
      <c r="D68" s="5"/>
      <c r="F68" s="4"/>
      <c r="G68" s="4"/>
      <c r="I68" s="4" t="s">
        <v>248</v>
      </c>
      <c r="J68" s="4" t="s">
        <v>248</v>
      </c>
      <c r="K68" s="4" t="s">
        <v>248</v>
      </c>
      <c r="L68" s="4" t="s">
        <v>248</v>
      </c>
      <c r="M68" s="4" t="s">
        <v>248</v>
      </c>
      <c r="N68" s="4" t="s">
        <v>248</v>
      </c>
      <c r="O68" s="4" t="s">
        <v>248</v>
      </c>
      <c r="P68" s="4" t="s">
        <v>248</v>
      </c>
      <c r="Q68" s="4" t="s">
        <v>248</v>
      </c>
      <c r="R68" s="4" t="s">
        <v>248</v>
      </c>
      <c r="S68" s="4" t="s">
        <v>248</v>
      </c>
      <c r="T68" s="4" t="s">
        <v>248</v>
      </c>
      <c r="U68" s="4" t="s">
        <v>248</v>
      </c>
      <c r="V68" s="4" t="s">
        <v>248</v>
      </c>
    </row>
    <row r="69" spans="1:22" ht="13.5">
      <c r="A69" s="6"/>
      <c r="B69" s="6"/>
      <c r="C69" s="5"/>
      <c r="D69" s="5"/>
      <c r="F69" s="4"/>
      <c r="G69" s="4"/>
      <c r="I69" s="4" t="s">
        <v>248</v>
      </c>
      <c r="J69" s="4" t="s">
        <v>248</v>
      </c>
      <c r="K69" s="4" t="s">
        <v>248</v>
      </c>
      <c r="L69" s="4" t="s">
        <v>248</v>
      </c>
      <c r="M69" s="4" t="s">
        <v>248</v>
      </c>
      <c r="N69" s="4" t="s">
        <v>248</v>
      </c>
      <c r="O69" s="4" t="s">
        <v>248</v>
      </c>
      <c r="P69" s="4" t="s">
        <v>248</v>
      </c>
      <c r="Q69" s="4" t="s">
        <v>248</v>
      </c>
      <c r="R69" s="4" t="s">
        <v>248</v>
      </c>
      <c r="S69" s="4" t="s">
        <v>248</v>
      </c>
      <c r="T69" s="4" t="s">
        <v>248</v>
      </c>
      <c r="U69" s="4" t="s">
        <v>248</v>
      </c>
      <c r="V69" s="4" t="s">
        <v>248</v>
      </c>
    </row>
    <row r="70" spans="1:22" ht="13.5">
      <c r="A70" s="6"/>
      <c r="B70" s="6"/>
      <c r="C70" s="5"/>
      <c r="D70" s="5"/>
      <c r="F70" s="4"/>
      <c r="G70" s="4"/>
      <c r="I70" s="4" t="s">
        <v>248</v>
      </c>
      <c r="J70" s="4" t="s">
        <v>248</v>
      </c>
      <c r="K70" s="4" t="s">
        <v>248</v>
      </c>
      <c r="L70" s="4" t="s">
        <v>248</v>
      </c>
      <c r="M70" s="4" t="s">
        <v>248</v>
      </c>
      <c r="N70" s="4" t="s">
        <v>248</v>
      </c>
      <c r="O70" s="4" t="s">
        <v>248</v>
      </c>
      <c r="P70" s="4" t="s">
        <v>248</v>
      </c>
      <c r="Q70" s="4" t="s">
        <v>248</v>
      </c>
      <c r="R70" s="4" t="s">
        <v>248</v>
      </c>
      <c r="S70" s="4" t="s">
        <v>248</v>
      </c>
      <c r="T70" s="4" t="s">
        <v>248</v>
      </c>
      <c r="U70" s="4" t="s">
        <v>248</v>
      </c>
      <c r="V70" s="4" t="s">
        <v>248</v>
      </c>
    </row>
    <row r="71" spans="1:22" ht="13.5">
      <c r="A71" s="6"/>
      <c r="B71" s="6"/>
      <c r="C71" s="5"/>
      <c r="D71" s="5"/>
      <c r="F71" s="4"/>
      <c r="G71" s="4"/>
      <c r="I71" s="4" t="s">
        <v>248</v>
      </c>
      <c r="J71" s="4" t="s">
        <v>248</v>
      </c>
      <c r="K71" s="4" t="s">
        <v>248</v>
      </c>
      <c r="L71" s="4" t="s">
        <v>248</v>
      </c>
      <c r="M71" s="4" t="s">
        <v>248</v>
      </c>
      <c r="N71" s="4" t="s">
        <v>248</v>
      </c>
      <c r="O71" s="4" t="s">
        <v>248</v>
      </c>
      <c r="P71" s="4" t="s">
        <v>248</v>
      </c>
      <c r="Q71" s="4" t="s">
        <v>248</v>
      </c>
      <c r="R71" s="4" t="s">
        <v>248</v>
      </c>
      <c r="S71" s="4" t="s">
        <v>248</v>
      </c>
      <c r="T71" s="4" t="s">
        <v>248</v>
      </c>
      <c r="U71" s="4" t="s">
        <v>248</v>
      </c>
      <c r="V71" s="4" t="s">
        <v>248</v>
      </c>
    </row>
    <row r="72" spans="1:22" ht="13.5">
      <c r="A72" s="6"/>
      <c r="B72" s="6"/>
      <c r="C72" s="5"/>
      <c r="D72" s="5"/>
      <c r="F72" s="4"/>
      <c r="G72" s="4"/>
      <c r="I72" s="4" t="s">
        <v>248</v>
      </c>
      <c r="J72" s="4" t="s">
        <v>248</v>
      </c>
      <c r="K72" s="4" t="s">
        <v>248</v>
      </c>
      <c r="L72" s="4" t="s">
        <v>248</v>
      </c>
      <c r="M72" s="4" t="s">
        <v>248</v>
      </c>
      <c r="N72" s="4" t="s">
        <v>248</v>
      </c>
      <c r="O72" s="4" t="s">
        <v>248</v>
      </c>
      <c r="P72" s="4" t="s">
        <v>248</v>
      </c>
      <c r="Q72" s="4" t="s">
        <v>248</v>
      </c>
      <c r="R72" s="4" t="s">
        <v>248</v>
      </c>
      <c r="S72" s="4" t="s">
        <v>248</v>
      </c>
      <c r="T72" s="4" t="s">
        <v>248</v>
      </c>
      <c r="U72" s="4" t="s">
        <v>248</v>
      </c>
      <c r="V72" s="4" t="s">
        <v>248</v>
      </c>
    </row>
    <row r="73" spans="1:22" ht="13.5">
      <c r="A73" s="6"/>
      <c r="B73" s="6"/>
      <c r="C73" s="5"/>
      <c r="D73" s="5"/>
      <c r="F73" s="4"/>
      <c r="G73" s="4"/>
      <c r="I73" s="4" t="s">
        <v>248</v>
      </c>
      <c r="J73" s="4" t="s">
        <v>248</v>
      </c>
      <c r="K73" s="4" t="s">
        <v>248</v>
      </c>
      <c r="L73" s="4" t="s">
        <v>248</v>
      </c>
      <c r="M73" s="4" t="s">
        <v>248</v>
      </c>
      <c r="N73" s="4" t="s">
        <v>248</v>
      </c>
      <c r="O73" s="4" t="s">
        <v>248</v>
      </c>
      <c r="P73" s="4" t="s">
        <v>248</v>
      </c>
      <c r="Q73" s="4" t="s">
        <v>248</v>
      </c>
      <c r="R73" s="4" t="s">
        <v>248</v>
      </c>
      <c r="S73" s="4" t="s">
        <v>248</v>
      </c>
      <c r="T73" s="4" t="s">
        <v>248</v>
      </c>
      <c r="U73" s="4" t="s">
        <v>248</v>
      </c>
      <c r="V73" s="4" t="s">
        <v>248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1"/>
  </sheetPr>
  <dimension ref="A1:V73"/>
  <sheetViews>
    <sheetView workbookViewId="0" topLeftCell="A1">
      <pane xSplit="7" ySplit="2" topLeftCell="H3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D5" sqref="D5:D27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6.375" style="0" customWidth="1"/>
    <col min="5" max="5" width="3.75390625" style="0" customWidth="1"/>
    <col min="6" max="22" width="5.00390625" style="0" customWidth="1"/>
  </cols>
  <sheetData>
    <row r="1" spans="1:4" ht="19.5" thickBot="1">
      <c r="A1" s="79" t="s">
        <v>21</v>
      </c>
      <c r="B1" s="80"/>
      <c r="C1" s="80"/>
      <c r="D1" s="81"/>
    </row>
    <row r="2" spans="8:22" ht="13.5">
      <c r="H2" t="s">
        <v>63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</row>
    <row r="3" ht="13.5">
      <c r="A3" s="9" t="s">
        <v>91</v>
      </c>
    </row>
    <row r="4" spans="1:4" ht="13.5">
      <c r="A4" s="3" t="s">
        <v>41</v>
      </c>
      <c r="B4" s="3" t="s">
        <v>34</v>
      </c>
      <c r="C4" s="3" t="s">
        <v>42</v>
      </c>
      <c r="D4" s="3" t="s">
        <v>543</v>
      </c>
    </row>
    <row r="5" spans="1:22" ht="13.5">
      <c r="A5" s="6" t="s">
        <v>108</v>
      </c>
      <c r="B5" s="6">
        <v>1</v>
      </c>
      <c r="C5" s="5" t="s">
        <v>121</v>
      </c>
      <c r="D5" s="5">
        <v>401</v>
      </c>
      <c r="F5" s="4">
        <f>IF(AND(F41&lt;&gt;"",SUMIF(I5:V5,"&gt;0",I41:V41)&gt;0),SUMPRODUCT(I5:V5,I41:V41)/SUMIF(I5:V5,"&gt;0",I41:V41),"")</f>
        <v>5.785714285714286</v>
      </c>
      <c r="G5" s="20"/>
      <c r="I5" s="4">
        <v>6</v>
      </c>
      <c r="J5" s="4">
        <v>6</v>
      </c>
      <c r="K5" s="4">
        <v>5</v>
      </c>
      <c r="L5" s="4">
        <v>5.5</v>
      </c>
      <c r="M5" s="4">
        <v>6</v>
      </c>
      <c r="N5" s="4">
        <v>6</v>
      </c>
      <c r="O5" s="4">
        <v>5.5</v>
      </c>
      <c r="P5" s="4">
        <v>5</v>
      </c>
      <c r="Q5" s="4">
        <v>6</v>
      </c>
      <c r="R5" s="4">
        <v>6</v>
      </c>
      <c r="S5" s="4">
        <v>6.5</v>
      </c>
      <c r="T5" s="4">
        <v>6</v>
      </c>
      <c r="U5" s="4">
        <v>6</v>
      </c>
      <c r="V5" s="4">
        <v>5.5</v>
      </c>
    </row>
    <row r="6" spans="1:22" ht="13.5">
      <c r="A6" s="6" t="s">
        <v>108</v>
      </c>
      <c r="B6" s="6">
        <v>23</v>
      </c>
      <c r="C6" s="5" t="s">
        <v>147</v>
      </c>
      <c r="D6" s="5">
        <v>423</v>
      </c>
      <c r="F6" s="4">
        <f aca="true" t="shared" si="0" ref="F6:F27">IF(AND(F42&lt;&gt;"",SUMIF(I6:V6,"&gt;0",I42:V42)&gt;0),SUMPRODUCT(I6:V6,I42:V42)/SUMIF(I6:V6,"&gt;0",I42:V42),"")</f>
      </c>
      <c r="G6" s="20"/>
      <c r="I6" s="4" t="s">
        <v>248</v>
      </c>
      <c r="J6" s="4" t="s">
        <v>248</v>
      </c>
      <c r="K6" s="4" t="s">
        <v>248</v>
      </c>
      <c r="L6" s="4" t="s">
        <v>248</v>
      </c>
      <c r="M6" s="4" t="s">
        <v>248</v>
      </c>
      <c r="N6" s="4" t="s">
        <v>248</v>
      </c>
      <c r="O6" s="4" t="s">
        <v>248</v>
      </c>
      <c r="P6" s="4" t="s">
        <v>248</v>
      </c>
      <c r="Q6" s="4" t="s">
        <v>248</v>
      </c>
      <c r="R6" s="4" t="s">
        <v>248</v>
      </c>
      <c r="S6" s="4" t="s">
        <v>248</v>
      </c>
      <c r="T6" s="4" t="s">
        <v>248</v>
      </c>
      <c r="U6" s="4" t="s">
        <v>248</v>
      </c>
      <c r="V6" s="4" t="s">
        <v>248</v>
      </c>
    </row>
    <row r="7" spans="1:22" ht="13.5">
      <c r="A7" s="1" t="s">
        <v>111</v>
      </c>
      <c r="B7" s="1">
        <v>3</v>
      </c>
      <c r="C7" s="10" t="s">
        <v>148</v>
      </c>
      <c r="D7" s="10">
        <v>403</v>
      </c>
      <c r="F7" s="4">
        <f t="shared" si="0"/>
        <v>5.95418098510882</v>
      </c>
      <c r="G7" s="20"/>
      <c r="I7" s="4">
        <v>6</v>
      </c>
      <c r="J7" s="4">
        <v>6</v>
      </c>
      <c r="K7" s="4" t="s">
        <v>248</v>
      </c>
      <c r="L7" s="4">
        <v>6</v>
      </c>
      <c r="M7" s="4">
        <v>5.5</v>
      </c>
      <c r="N7" s="4" t="s">
        <v>248</v>
      </c>
      <c r="O7" s="4">
        <v>5.5</v>
      </c>
      <c r="P7" s="4">
        <v>6.5</v>
      </c>
      <c r="Q7" s="4">
        <v>6.5</v>
      </c>
      <c r="R7" s="4">
        <v>5.5</v>
      </c>
      <c r="S7" s="4" t="s">
        <v>248</v>
      </c>
      <c r="T7" s="4">
        <v>5.5</v>
      </c>
      <c r="U7" s="4">
        <v>6</v>
      </c>
      <c r="V7" s="4">
        <v>6.5</v>
      </c>
    </row>
    <row r="8" spans="1:22" ht="13.5">
      <c r="A8" s="1" t="s">
        <v>110</v>
      </c>
      <c r="B8" s="1">
        <v>4</v>
      </c>
      <c r="C8" s="10" t="s">
        <v>149</v>
      </c>
      <c r="D8" s="10">
        <v>404</v>
      </c>
      <c r="F8" s="4">
        <f t="shared" si="0"/>
        <v>5.880281690140845</v>
      </c>
      <c r="G8" s="20"/>
      <c r="I8" s="4">
        <v>5.5</v>
      </c>
      <c r="J8" s="4">
        <v>6.5</v>
      </c>
      <c r="K8" s="4">
        <v>6</v>
      </c>
      <c r="L8" s="4">
        <v>5.5</v>
      </c>
      <c r="M8" s="4">
        <v>6</v>
      </c>
      <c r="N8" s="4">
        <v>5.5</v>
      </c>
      <c r="O8" s="4">
        <v>6.5</v>
      </c>
      <c r="P8" s="4">
        <v>5.5</v>
      </c>
      <c r="Q8" s="4" t="s">
        <v>294</v>
      </c>
      <c r="R8" s="4">
        <v>6</v>
      </c>
      <c r="S8" s="4">
        <v>6</v>
      </c>
      <c r="T8" s="4">
        <v>6.5</v>
      </c>
      <c r="U8" s="4">
        <v>5.5</v>
      </c>
      <c r="V8" s="4" t="s">
        <v>294</v>
      </c>
    </row>
    <row r="9" spans="1:22" ht="13.5">
      <c r="A9" s="1" t="s">
        <v>112</v>
      </c>
      <c r="B9" s="1">
        <v>2</v>
      </c>
      <c r="C9" s="10" t="s">
        <v>150</v>
      </c>
      <c r="D9" s="10">
        <v>402</v>
      </c>
      <c r="F9" s="4">
        <f t="shared" si="0"/>
        <v>5.659586681974742</v>
      </c>
      <c r="G9" s="20"/>
      <c r="I9" s="4">
        <v>6</v>
      </c>
      <c r="J9" s="4">
        <v>6.5</v>
      </c>
      <c r="K9" s="4">
        <v>5.5</v>
      </c>
      <c r="L9" s="4">
        <v>5</v>
      </c>
      <c r="M9" s="4">
        <v>6</v>
      </c>
      <c r="N9" s="4">
        <v>6</v>
      </c>
      <c r="O9" s="4">
        <v>4.5</v>
      </c>
      <c r="P9" s="4">
        <v>6.5</v>
      </c>
      <c r="Q9" s="4">
        <v>5.5</v>
      </c>
      <c r="R9" s="4" t="s">
        <v>294</v>
      </c>
      <c r="S9" s="4">
        <v>6</v>
      </c>
      <c r="T9" s="4">
        <v>6.5</v>
      </c>
      <c r="U9" s="4" t="s">
        <v>248</v>
      </c>
      <c r="V9" s="4">
        <v>5.5</v>
      </c>
    </row>
    <row r="10" spans="1:22" ht="13.5">
      <c r="A10" s="1" t="s">
        <v>112</v>
      </c>
      <c r="B10" s="1">
        <v>5</v>
      </c>
      <c r="C10" s="10" t="s">
        <v>47</v>
      </c>
      <c r="D10" s="10">
        <v>405</v>
      </c>
      <c r="F10" s="4">
        <f t="shared" si="0"/>
        <v>5.145833333333333</v>
      </c>
      <c r="G10" s="20"/>
      <c r="I10" s="4">
        <v>4</v>
      </c>
      <c r="J10" s="4">
        <v>4.5</v>
      </c>
      <c r="K10" s="4">
        <v>5.5</v>
      </c>
      <c r="L10" s="4">
        <v>5</v>
      </c>
      <c r="M10" s="4">
        <v>4.5</v>
      </c>
      <c r="N10" s="4" t="s">
        <v>248</v>
      </c>
      <c r="O10" s="4">
        <v>5</v>
      </c>
      <c r="P10" s="4" t="s">
        <v>248</v>
      </c>
      <c r="Q10" s="4">
        <v>5.5</v>
      </c>
      <c r="R10" s="4">
        <v>4.5</v>
      </c>
      <c r="S10" s="4">
        <v>6.5</v>
      </c>
      <c r="T10" s="4">
        <v>6</v>
      </c>
      <c r="U10" s="4">
        <v>6</v>
      </c>
      <c r="V10" s="4" t="s">
        <v>248</v>
      </c>
    </row>
    <row r="11" spans="1:22" ht="13.5">
      <c r="A11" s="1" t="s">
        <v>112</v>
      </c>
      <c r="B11" s="1">
        <v>14</v>
      </c>
      <c r="C11" s="10" t="s">
        <v>151</v>
      </c>
      <c r="D11" s="10">
        <v>414</v>
      </c>
      <c r="F11" s="4">
        <f t="shared" si="0"/>
        <v>5.377289377289378</v>
      </c>
      <c r="G11" s="20"/>
      <c r="I11" s="4">
        <v>6.5</v>
      </c>
      <c r="J11" s="4">
        <v>4.5</v>
      </c>
      <c r="K11" s="4">
        <v>4.5</v>
      </c>
      <c r="L11" s="4">
        <v>6</v>
      </c>
      <c r="M11" s="4">
        <v>6</v>
      </c>
      <c r="N11" s="4" t="s">
        <v>248</v>
      </c>
      <c r="O11" s="4" t="s">
        <v>248</v>
      </c>
      <c r="P11" s="4">
        <v>5.5</v>
      </c>
      <c r="Q11" s="4">
        <v>5.5</v>
      </c>
      <c r="R11" s="4">
        <v>5</v>
      </c>
      <c r="S11" s="4" t="s">
        <v>248</v>
      </c>
      <c r="T11" s="4">
        <v>5</v>
      </c>
      <c r="U11" s="4">
        <v>5.5</v>
      </c>
      <c r="V11" s="4">
        <v>6</v>
      </c>
    </row>
    <row r="12" spans="1:22" ht="13.5">
      <c r="A12" s="8" t="s">
        <v>114</v>
      </c>
      <c r="B12" s="8">
        <v>6</v>
      </c>
      <c r="C12" s="11" t="s">
        <v>152</v>
      </c>
      <c r="D12" s="11">
        <v>406</v>
      </c>
      <c r="F12" s="4">
        <f t="shared" si="0"/>
        <v>6.245390070921986</v>
      </c>
      <c r="G12" s="20"/>
      <c r="I12" s="4" t="s">
        <v>248</v>
      </c>
      <c r="J12" s="4">
        <v>6</v>
      </c>
      <c r="K12" s="4">
        <v>7</v>
      </c>
      <c r="L12" s="4" t="s">
        <v>248</v>
      </c>
      <c r="M12" s="4">
        <v>5.5</v>
      </c>
      <c r="N12" s="4">
        <v>5.5</v>
      </c>
      <c r="O12" s="4">
        <v>7</v>
      </c>
      <c r="P12" s="4">
        <v>5.5</v>
      </c>
      <c r="Q12" s="4">
        <v>5.5</v>
      </c>
      <c r="R12" s="4" t="s">
        <v>248</v>
      </c>
      <c r="S12" s="4">
        <v>6.5</v>
      </c>
      <c r="T12" s="4">
        <v>6.5</v>
      </c>
      <c r="U12" s="4" t="s">
        <v>248</v>
      </c>
      <c r="V12" s="4">
        <v>6.5</v>
      </c>
    </row>
    <row r="13" spans="1:22" ht="13.5">
      <c r="A13" s="8" t="s">
        <v>114</v>
      </c>
      <c r="B13" s="8">
        <v>36</v>
      </c>
      <c r="C13" s="11" t="s">
        <v>153</v>
      </c>
      <c r="D13" s="11">
        <v>436</v>
      </c>
      <c r="F13" s="4">
        <f t="shared" si="0"/>
        <v>5.722035794183445</v>
      </c>
      <c r="G13" s="20"/>
      <c r="I13" s="4">
        <v>6.5</v>
      </c>
      <c r="J13" s="4">
        <v>5.5</v>
      </c>
      <c r="K13" s="4" t="s">
        <v>248</v>
      </c>
      <c r="L13" s="4">
        <v>6.5</v>
      </c>
      <c r="M13" s="4">
        <v>5</v>
      </c>
      <c r="N13" s="4">
        <v>5</v>
      </c>
      <c r="O13" s="4">
        <v>5.5</v>
      </c>
      <c r="P13" s="4" t="s">
        <v>248</v>
      </c>
      <c r="Q13" s="4">
        <v>5.5</v>
      </c>
      <c r="R13" s="4" t="s">
        <v>248</v>
      </c>
      <c r="S13" s="4">
        <v>5</v>
      </c>
      <c r="T13" s="4">
        <v>6</v>
      </c>
      <c r="U13" s="4">
        <v>6.5</v>
      </c>
      <c r="V13" s="4">
        <v>6</v>
      </c>
    </row>
    <row r="14" spans="1:22" ht="13.5">
      <c r="A14" s="8" t="s">
        <v>114</v>
      </c>
      <c r="B14" s="8">
        <v>13</v>
      </c>
      <c r="C14" s="11" t="s">
        <v>154</v>
      </c>
      <c r="D14" s="11">
        <v>413</v>
      </c>
      <c r="F14" s="4">
        <f t="shared" si="0"/>
        <v>5.856870229007634</v>
      </c>
      <c r="G14" s="20"/>
      <c r="I14" s="4">
        <v>6</v>
      </c>
      <c r="J14" s="4">
        <v>7</v>
      </c>
      <c r="K14" s="4" t="s">
        <v>248</v>
      </c>
      <c r="L14" s="4" t="s">
        <v>248</v>
      </c>
      <c r="M14" s="4" t="s">
        <v>248</v>
      </c>
      <c r="N14" s="4" t="s">
        <v>248</v>
      </c>
      <c r="O14" s="4">
        <v>5.5</v>
      </c>
      <c r="P14" s="4">
        <v>6.5</v>
      </c>
      <c r="Q14" s="4" t="s">
        <v>248</v>
      </c>
      <c r="R14" s="4">
        <v>4.5</v>
      </c>
      <c r="S14" s="4">
        <v>5.5</v>
      </c>
      <c r="T14" s="4">
        <v>6</v>
      </c>
      <c r="U14" s="4">
        <v>5.5</v>
      </c>
      <c r="V14" s="4">
        <v>5.5</v>
      </c>
    </row>
    <row r="15" spans="1:22" ht="13.5">
      <c r="A15" s="8" t="s">
        <v>114</v>
      </c>
      <c r="B15" s="8">
        <v>17</v>
      </c>
      <c r="C15" s="11" t="s">
        <v>155</v>
      </c>
      <c r="D15" s="11">
        <v>417</v>
      </c>
      <c r="F15" s="4">
        <f t="shared" si="0"/>
        <v>5.743715083798882</v>
      </c>
      <c r="G15" s="20"/>
      <c r="I15" s="4">
        <v>6</v>
      </c>
      <c r="J15" s="4">
        <v>6.5</v>
      </c>
      <c r="K15" s="4">
        <v>4.5</v>
      </c>
      <c r="L15" s="4" t="s">
        <v>248</v>
      </c>
      <c r="M15" s="4">
        <v>6</v>
      </c>
      <c r="N15" s="4">
        <v>6</v>
      </c>
      <c r="O15" s="4" t="s">
        <v>248</v>
      </c>
      <c r="P15" s="4">
        <v>5</v>
      </c>
      <c r="Q15" s="4" t="s">
        <v>248</v>
      </c>
      <c r="R15" s="4">
        <v>7</v>
      </c>
      <c r="S15" s="4">
        <v>5</v>
      </c>
      <c r="T15" s="4" t="s">
        <v>248</v>
      </c>
      <c r="U15" s="4">
        <v>5</v>
      </c>
      <c r="V15" s="4" t="s">
        <v>248</v>
      </c>
    </row>
    <row r="16" spans="1:22" ht="13.5">
      <c r="A16" s="8" t="s">
        <v>114</v>
      </c>
      <c r="B16" s="8">
        <v>18</v>
      </c>
      <c r="C16" s="11" t="s">
        <v>156</v>
      </c>
      <c r="D16" s="11">
        <v>418</v>
      </c>
      <c r="F16" s="4">
        <f t="shared" si="0"/>
        <v>5.643540669856459</v>
      </c>
      <c r="G16" s="20"/>
      <c r="I16" s="4" t="s">
        <v>248</v>
      </c>
      <c r="J16" s="4">
        <v>5.5</v>
      </c>
      <c r="K16" s="4">
        <v>5.5</v>
      </c>
      <c r="L16" s="4">
        <v>6</v>
      </c>
      <c r="M16" s="4" t="s">
        <v>248</v>
      </c>
      <c r="N16" s="4" t="s">
        <v>248</v>
      </c>
      <c r="O16" s="4" t="s">
        <v>248</v>
      </c>
      <c r="P16" s="4" t="s">
        <v>248</v>
      </c>
      <c r="Q16" s="4">
        <v>5.5</v>
      </c>
      <c r="R16" s="4" t="s">
        <v>248</v>
      </c>
      <c r="S16" s="4">
        <v>5.5</v>
      </c>
      <c r="T16" s="4" t="s">
        <v>248</v>
      </c>
      <c r="U16" s="4" t="s">
        <v>248</v>
      </c>
      <c r="V16" s="4">
        <v>6.5</v>
      </c>
    </row>
    <row r="17" spans="1:22" ht="13.5">
      <c r="A17" s="8" t="s">
        <v>114</v>
      </c>
      <c r="B17" s="8">
        <v>21</v>
      </c>
      <c r="C17" s="11" t="s">
        <v>157</v>
      </c>
      <c r="D17" s="11">
        <v>421</v>
      </c>
      <c r="F17" s="4">
        <f t="shared" si="0"/>
        <v>6.232142857142857</v>
      </c>
      <c r="G17" s="20"/>
      <c r="I17" s="4" t="s">
        <v>248</v>
      </c>
      <c r="J17" s="4" t="s">
        <v>248</v>
      </c>
      <c r="K17" s="4" t="s">
        <v>248</v>
      </c>
      <c r="L17" s="4" t="s">
        <v>248</v>
      </c>
      <c r="M17" s="4">
        <v>7</v>
      </c>
      <c r="N17" s="4">
        <v>6</v>
      </c>
      <c r="O17" s="4" t="s">
        <v>248</v>
      </c>
      <c r="P17" s="4">
        <v>5.5</v>
      </c>
      <c r="Q17" s="4" t="s">
        <v>248</v>
      </c>
      <c r="R17" s="4" t="s">
        <v>248</v>
      </c>
      <c r="S17" s="4" t="s">
        <v>248</v>
      </c>
      <c r="T17" s="4">
        <v>6.5</v>
      </c>
      <c r="U17" s="4" t="s">
        <v>248</v>
      </c>
      <c r="V17" s="4" t="s">
        <v>248</v>
      </c>
    </row>
    <row r="18" spans="1:22" ht="13.5">
      <c r="A18" s="8" t="s">
        <v>114</v>
      </c>
      <c r="B18" s="8">
        <v>22</v>
      </c>
      <c r="C18" s="11" t="s">
        <v>158</v>
      </c>
      <c r="D18" s="11">
        <v>422</v>
      </c>
      <c r="F18" s="4">
        <f t="shared" si="0"/>
        <v>6.292207792207792</v>
      </c>
      <c r="G18" s="20"/>
      <c r="I18" s="4" t="s">
        <v>248</v>
      </c>
      <c r="J18" s="4" t="s">
        <v>248</v>
      </c>
      <c r="K18" s="4">
        <v>6</v>
      </c>
      <c r="L18" s="4" t="s">
        <v>248</v>
      </c>
      <c r="M18" s="4" t="s">
        <v>248</v>
      </c>
      <c r="N18" s="4" t="s">
        <v>248</v>
      </c>
      <c r="O18" s="4" t="s">
        <v>248</v>
      </c>
      <c r="P18" s="4" t="s">
        <v>248</v>
      </c>
      <c r="Q18" s="4">
        <v>6.5</v>
      </c>
      <c r="R18" s="4">
        <v>6.5</v>
      </c>
      <c r="S18" s="4" t="s">
        <v>248</v>
      </c>
      <c r="T18" s="4" t="s">
        <v>248</v>
      </c>
      <c r="U18" s="4">
        <v>6</v>
      </c>
      <c r="V18" s="4" t="s">
        <v>248</v>
      </c>
    </row>
    <row r="19" spans="1:22" ht="13.5">
      <c r="A19" s="8" t="s">
        <v>117</v>
      </c>
      <c r="B19" s="8">
        <v>8</v>
      </c>
      <c r="C19" s="11" t="s">
        <v>159</v>
      </c>
      <c r="D19" s="11">
        <v>408</v>
      </c>
      <c r="F19" s="4">
        <f t="shared" si="0"/>
        <v>5.4054726368159205</v>
      </c>
      <c r="G19" s="20"/>
      <c r="I19" s="4" t="s">
        <v>248</v>
      </c>
      <c r="J19" s="4" t="s">
        <v>248</v>
      </c>
      <c r="K19" s="4" t="s">
        <v>248</v>
      </c>
      <c r="L19" s="4">
        <v>5.5</v>
      </c>
      <c r="M19" s="4">
        <v>6</v>
      </c>
      <c r="N19" s="4" t="s">
        <v>248</v>
      </c>
      <c r="O19" s="4">
        <v>6</v>
      </c>
      <c r="P19" s="4">
        <v>5</v>
      </c>
      <c r="Q19" s="4">
        <v>5</v>
      </c>
      <c r="R19" s="4" t="s">
        <v>248</v>
      </c>
      <c r="S19" s="4" t="s">
        <v>248</v>
      </c>
      <c r="T19" s="4" t="s">
        <v>248</v>
      </c>
      <c r="U19" s="4">
        <v>5.5</v>
      </c>
      <c r="V19" s="4" t="s">
        <v>248</v>
      </c>
    </row>
    <row r="20" spans="1:22" ht="13.5">
      <c r="A20" s="8" t="s">
        <v>117</v>
      </c>
      <c r="B20" s="8">
        <v>10</v>
      </c>
      <c r="C20" s="11" t="s">
        <v>513</v>
      </c>
      <c r="D20" s="11">
        <v>410</v>
      </c>
      <c r="F20" s="4">
        <f t="shared" si="0"/>
        <v>5.3525390625</v>
      </c>
      <c r="G20" s="20"/>
      <c r="I20" s="4" t="s">
        <v>248</v>
      </c>
      <c r="J20" s="4" t="s">
        <v>248</v>
      </c>
      <c r="K20" s="4">
        <v>5</v>
      </c>
      <c r="L20" s="4">
        <v>5.5</v>
      </c>
      <c r="M20" s="4" t="s">
        <v>248</v>
      </c>
      <c r="N20" s="4">
        <v>5.5</v>
      </c>
      <c r="O20" s="4">
        <v>6</v>
      </c>
      <c r="P20" s="4">
        <v>5.5</v>
      </c>
      <c r="Q20" s="4" t="s">
        <v>248</v>
      </c>
      <c r="R20" s="4" t="s">
        <v>248</v>
      </c>
      <c r="S20" s="4">
        <v>5.5</v>
      </c>
      <c r="T20" s="4" t="s">
        <v>248</v>
      </c>
      <c r="U20" s="4" t="s">
        <v>248</v>
      </c>
      <c r="V20" s="4">
        <v>5</v>
      </c>
    </row>
    <row r="21" spans="1:22" ht="13.5">
      <c r="A21" s="8" t="s">
        <v>117</v>
      </c>
      <c r="B21" s="8">
        <v>19</v>
      </c>
      <c r="C21" s="11" t="s">
        <v>160</v>
      </c>
      <c r="D21" s="11">
        <v>419</v>
      </c>
      <c r="F21" s="4">
        <f t="shared" si="0"/>
        <v>5.76530612244898</v>
      </c>
      <c r="G21" s="20"/>
      <c r="I21" s="4">
        <v>5.5</v>
      </c>
      <c r="J21" s="4" t="s">
        <v>248</v>
      </c>
      <c r="K21" s="4">
        <v>5.5</v>
      </c>
      <c r="L21" s="4" t="s">
        <v>248</v>
      </c>
      <c r="M21" s="4" t="s">
        <v>248</v>
      </c>
      <c r="N21" s="4">
        <v>6.5</v>
      </c>
      <c r="O21" s="4">
        <v>5.5</v>
      </c>
      <c r="P21" s="4" t="s">
        <v>248</v>
      </c>
      <c r="Q21" s="4">
        <v>5.5</v>
      </c>
      <c r="R21" s="4" t="s">
        <v>248</v>
      </c>
      <c r="S21" s="4">
        <v>6.5</v>
      </c>
      <c r="T21" s="4">
        <v>5.5</v>
      </c>
      <c r="U21" s="4">
        <v>6.5</v>
      </c>
      <c r="V21" s="4" t="s">
        <v>248</v>
      </c>
    </row>
    <row r="22" spans="1:22" ht="13.5">
      <c r="A22" s="8" t="s">
        <v>117</v>
      </c>
      <c r="B22" s="8">
        <v>20</v>
      </c>
      <c r="C22" s="11" t="s">
        <v>161</v>
      </c>
      <c r="D22" s="11">
        <v>420</v>
      </c>
      <c r="F22" s="4">
        <f t="shared" si="0"/>
        <v>5.835051546391752</v>
      </c>
      <c r="G22" s="20"/>
      <c r="I22" s="4">
        <v>5.5</v>
      </c>
      <c r="J22" s="4">
        <v>6.5</v>
      </c>
      <c r="K22" s="4" t="s">
        <v>248</v>
      </c>
      <c r="L22" s="4">
        <v>5</v>
      </c>
      <c r="M22" s="4" t="s">
        <v>248</v>
      </c>
      <c r="N22" s="4">
        <v>6</v>
      </c>
      <c r="O22" s="4">
        <v>5.5</v>
      </c>
      <c r="P22" s="4">
        <v>5.5</v>
      </c>
      <c r="Q22" s="4">
        <v>6</v>
      </c>
      <c r="R22" s="4">
        <v>7</v>
      </c>
      <c r="S22" s="4" t="s">
        <v>248</v>
      </c>
      <c r="T22" s="4">
        <v>6</v>
      </c>
      <c r="U22" s="4">
        <v>7</v>
      </c>
      <c r="V22" s="4">
        <v>5</v>
      </c>
    </row>
    <row r="23" spans="1:22" ht="13.5">
      <c r="A23" s="2" t="s">
        <v>132</v>
      </c>
      <c r="B23" s="2">
        <v>11</v>
      </c>
      <c r="C23" s="12" t="s">
        <v>537</v>
      </c>
      <c r="D23" s="12">
        <v>411</v>
      </c>
      <c r="F23" s="4">
        <f t="shared" si="0"/>
        <v>5.5</v>
      </c>
      <c r="G23" s="20"/>
      <c r="I23" s="4">
        <v>5.5</v>
      </c>
      <c r="J23" s="4" t="s">
        <v>248</v>
      </c>
      <c r="K23" s="4" t="s">
        <v>248</v>
      </c>
      <c r="L23" s="4">
        <v>5.5</v>
      </c>
      <c r="M23" s="4" t="s">
        <v>248</v>
      </c>
      <c r="N23" s="4">
        <v>5.5</v>
      </c>
      <c r="O23" s="4" t="s">
        <v>248</v>
      </c>
      <c r="P23" s="4" t="s">
        <v>248</v>
      </c>
      <c r="Q23" s="4" t="s">
        <v>248</v>
      </c>
      <c r="R23" s="4" t="s">
        <v>248</v>
      </c>
      <c r="S23" s="4" t="s">
        <v>248</v>
      </c>
      <c r="T23" s="4">
        <v>5.5</v>
      </c>
      <c r="U23" s="4" t="s">
        <v>248</v>
      </c>
      <c r="V23" s="4" t="s">
        <v>248</v>
      </c>
    </row>
    <row r="24" spans="1:22" ht="13.5">
      <c r="A24" s="2" t="s">
        <v>132</v>
      </c>
      <c r="B24" s="2">
        <v>12</v>
      </c>
      <c r="C24" s="12" t="s">
        <v>163</v>
      </c>
      <c r="D24" s="12">
        <v>412</v>
      </c>
      <c r="F24" s="4">
        <f t="shared" si="0"/>
        <v>5.008196721311475</v>
      </c>
      <c r="G24" s="20"/>
      <c r="I24" s="4" t="s">
        <v>248</v>
      </c>
      <c r="J24" s="4">
        <v>4.5</v>
      </c>
      <c r="K24" s="4" t="s">
        <v>248</v>
      </c>
      <c r="L24" s="4" t="s">
        <v>248</v>
      </c>
      <c r="M24" s="4">
        <v>5.5</v>
      </c>
      <c r="N24" s="4" t="s">
        <v>248</v>
      </c>
      <c r="O24" s="4" t="s">
        <v>248</v>
      </c>
      <c r="P24" s="4" t="s">
        <v>248</v>
      </c>
      <c r="Q24" s="4" t="s">
        <v>248</v>
      </c>
      <c r="R24" s="4">
        <v>5.5</v>
      </c>
      <c r="S24" s="4" t="s">
        <v>248</v>
      </c>
      <c r="T24" s="4" t="s">
        <v>248</v>
      </c>
      <c r="U24" s="4" t="s">
        <v>248</v>
      </c>
      <c r="V24" s="4" t="s">
        <v>248</v>
      </c>
    </row>
    <row r="25" spans="1:22" ht="13.5">
      <c r="A25" s="2" t="s">
        <v>132</v>
      </c>
      <c r="B25" s="2">
        <v>16</v>
      </c>
      <c r="C25" s="12" t="s">
        <v>145</v>
      </c>
      <c r="D25" s="12">
        <v>416</v>
      </c>
      <c r="F25" s="4">
        <f t="shared" si="0"/>
        <v>5.503378378378378</v>
      </c>
      <c r="G25" s="20"/>
      <c r="I25" s="4">
        <v>5.5</v>
      </c>
      <c r="J25" s="4" t="s">
        <v>248</v>
      </c>
      <c r="K25" s="4">
        <v>5.5</v>
      </c>
      <c r="L25" s="4" t="s">
        <v>248</v>
      </c>
      <c r="M25" s="4">
        <v>5.5</v>
      </c>
      <c r="N25" s="4">
        <v>6.5</v>
      </c>
      <c r="O25" s="4">
        <v>5</v>
      </c>
      <c r="P25" s="4">
        <v>6</v>
      </c>
      <c r="Q25" s="4" t="s">
        <v>248</v>
      </c>
      <c r="R25" s="4">
        <v>5.5</v>
      </c>
      <c r="S25" s="4">
        <v>5.5</v>
      </c>
      <c r="T25" s="4" t="s">
        <v>248</v>
      </c>
      <c r="U25" s="4" t="s">
        <v>248</v>
      </c>
      <c r="V25" s="4">
        <v>5.5</v>
      </c>
    </row>
    <row r="26" spans="1:22" ht="13.5">
      <c r="A26" s="2" t="s">
        <v>118</v>
      </c>
      <c r="B26" s="2">
        <v>15</v>
      </c>
      <c r="C26" s="12" t="s">
        <v>164</v>
      </c>
      <c r="D26" s="12">
        <v>415</v>
      </c>
      <c r="F26" s="4">
        <f t="shared" si="0"/>
        <v>6.007086614173228</v>
      </c>
      <c r="G26" s="20"/>
      <c r="I26" s="4" t="s">
        <v>248</v>
      </c>
      <c r="J26" s="4" t="s">
        <v>248</v>
      </c>
      <c r="K26" s="4">
        <v>7.5</v>
      </c>
      <c r="L26" s="4">
        <v>5.5</v>
      </c>
      <c r="M26" s="4" t="s">
        <v>248</v>
      </c>
      <c r="N26" s="4">
        <v>5.5</v>
      </c>
      <c r="O26" s="4" t="s">
        <v>248</v>
      </c>
      <c r="P26" s="4">
        <v>6</v>
      </c>
      <c r="Q26" s="4">
        <v>6.5</v>
      </c>
      <c r="R26" s="4">
        <v>6.5</v>
      </c>
      <c r="S26" s="4">
        <v>5.5</v>
      </c>
      <c r="T26" s="4" t="s">
        <v>248</v>
      </c>
      <c r="U26" s="4">
        <v>6</v>
      </c>
      <c r="V26" s="4">
        <v>6</v>
      </c>
    </row>
    <row r="27" spans="1:22" ht="13.5">
      <c r="A27" s="2" t="s">
        <v>118</v>
      </c>
      <c r="B27" s="2">
        <v>94</v>
      </c>
      <c r="C27" s="12" t="s">
        <v>517</v>
      </c>
      <c r="D27" s="12">
        <v>494</v>
      </c>
      <c r="F27" s="4">
        <f t="shared" si="0"/>
        <v>5.635102533172497</v>
      </c>
      <c r="G27" s="20"/>
      <c r="I27" s="4">
        <v>5</v>
      </c>
      <c r="J27" s="4">
        <v>6</v>
      </c>
      <c r="K27" s="4">
        <v>6</v>
      </c>
      <c r="L27" s="4">
        <v>6</v>
      </c>
      <c r="M27" s="4">
        <v>5.5</v>
      </c>
      <c r="N27" s="4">
        <v>5.5</v>
      </c>
      <c r="O27" s="4">
        <v>5.5</v>
      </c>
      <c r="P27" s="4" t="s">
        <v>248</v>
      </c>
      <c r="Q27" s="4" t="s">
        <v>248</v>
      </c>
      <c r="R27" s="4">
        <v>5.5</v>
      </c>
      <c r="S27" s="4">
        <v>5.5</v>
      </c>
      <c r="T27" s="4">
        <v>6.5</v>
      </c>
      <c r="U27" s="4">
        <v>6.5</v>
      </c>
      <c r="V27" s="4">
        <v>5</v>
      </c>
    </row>
    <row r="28" spans="1:22" ht="13.5">
      <c r="A28" s="6"/>
      <c r="B28" s="6"/>
      <c r="C28" s="5"/>
      <c r="D28" s="5"/>
      <c r="F28" s="4"/>
      <c r="G28" s="20"/>
      <c r="I28" s="4" t="s">
        <v>248</v>
      </c>
      <c r="J28" s="4" t="s">
        <v>248</v>
      </c>
      <c r="K28" s="4" t="s">
        <v>248</v>
      </c>
      <c r="L28" s="4" t="s">
        <v>248</v>
      </c>
      <c r="M28" s="4" t="s">
        <v>248</v>
      </c>
      <c r="N28" s="4" t="s">
        <v>248</v>
      </c>
      <c r="O28" s="4" t="s">
        <v>248</v>
      </c>
      <c r="P28" s="4" t="s">
        <v>248</v>
      </c>
      <c r="Q28" s="4" t="s">
        <v>248</v>
      </c>
      <c r="R28" s="4" t="s">
        <v>248</v>
      </c>
      <c r="S28" s="4" t="s">
        <v>248</v>
      </c>
      <c r="T28" s="4" t="s">
        <v>248</v>
      </c>
      <c r="U28" s="4" t="s">
        <v>248</v>
      </c>
      <c r="V28" s="4" t="s">
        <v>248</v>
      </c>
    </row>
    <row r="29" spans="1:22" ht="13.5">
      <c r="A29" s="6"/>
      <c r="B29" s="6"/>
      <c r="C29" s="5"/>
      <c r="D29" s="5"/>
      <c r="F29" s="4"/>
      <c r="G29" s="20"/>
      <c r="I29" s="4" t="s">
        <v>248</v>
      </c>
      <c r="J29" s="4" t="s">
        <v>248</v>
      </c>
      <c r="K29" s="4" t="s">
        <v>248</v>
      </c>
      <c r="L29" s="4" t="s">
        <v>248</v>
      </c>
      <c r="M29" s="4" t="s">
        <v>248</v>
      </c>
      <c r="N29" s="4" t="s">
        <v>248</v>
      </c>
      <c r="O29" s="4" t="s">
        <v>248</v>
      </c>
      <c r="P29" s="4" t="s">
        <v>248</v>
      </c>
      <c r="Q29" s="4" t="s">
        <v>248</v>
      </c>
      <c r="R29" s="4" t="s">
        <v>248</v>
      </c>
      <c r="S29" s="4" t="s">
        <v>248</v>
      </c>
      <c r="T29" s="4" t="s">
        <v>248</v>
      </c>
      <c r="U29" s="4" t="s">
        <v>248</v>
      </c>
      <c r="V29" s="4" t="s">
        <v>248</v>
      </c>
    </row>
    <row r="30" spans="1:22" ht="13.5">
      <c r="A30" s="6"/>
      <c r="B30" s="6"/>
      <c r="C30" s="5"/>
      <c r="D30" s="5"/>
      <c r="F30" s="4"/>
      <c r="G30" s="20"/>
      <c r="I30" s="4" t="s">
        <v>248</v>
      </c>
      <c r="J30" s="4" t="s">
        <v>248</v>
      </c>
      <c r="K30" s="4" t="s">
        <v>248</v>
      </c>
      <c r="L30" s="4" t="s">
        <v>248</v>
      </c>
      <c r="M30" s="4" t="s">
        <v>248</v>
      </c>
      <c r="N30" s="4" t="s">
        <v>248</v>
      </c>
      <c r="O30" s="4" t="s">
        <v>248</v>
      </c>
      <c r="P30" s="4" t="s">
        <v>248</v>
      </c>
      <c r="Q30" s="4" t="s">
        <v>248</v>
      </c>
      <c r="R30" s="4" t="s">
        <v>248</v>
      </c>
      <c r="S30" s="4" t="s">
        <v>248</v>
      </c>
      <c r="T30" s="4" t="s">
        <v>248</v>
      </c>
      <c r="U30" s="4" t="s">
        <v>248</v>
      </c>
      <c r="V30" s="4" t="s">
        <v>248</v>
      </c>
    </row>
    <row r="31" spans="1:22" ht="13.5">
      <c r="A31" s="6"/>
      <c r="B31" s="6"/>
      <c r="C31" s="5"/>
      <c r="D31" s="5"/>
      <c r="F31" s="4"/>
      <c r="G31" s="20"/>
      <c r="I31" s="4" t="s">
        <v>248</v>
      </c>
      <c r="J31" s="4" t="s">
        <v>248</v>
      </c>
      <c r="K31" s="4" t="s">
        <v>248</v>
      </c>
      <c r="L31" s="4" t="s">
        <v>248</v>
      </c>
      <c r="M31" s="4" t="s">
        <v>248</v>
      </c>
      <c r="N31" s="4" t="s">
        <v>248</v>
      </c>
      <c r="O31" s="4" t="s">
        <v>248</v>
      </c>
      <c r="P31" s="4" t="s">
        <v>248</v>
      </c>
      <c r="Q31" s="4" t="s">
        <v>248</v>
      </c>
      <c r="R31" s="4" t="s">
        <v>248</v>
      </c>
      <c r="S31" s="4" t="s">
        <v>248</v>
      </c>
      <c r="T31" s="4" t="s">
        <v>248</v>
      </c>
      <c r="U31" s="4" t="s">
        <v>248</v>
      </c>
      <c r="V31" s="4" t="s">
        <v>248</v>
      </c>
    </row>
    <row r="32" spans="1:22" ht="13.5">
      <c r="A32" s="6"/>
      <c r="B32" s="6"/>
      <c r="C32" s="5"/>
      <c r="D32" s="5"/>
      <c r="F32" s="4"/>
      <c r="G32" s="20"/>
      <c r="I32" s="4" t="s">
        <v>248</v>
      </c>
      <c r="J32" s="4" t="s">
        <v>248</v>
      </c>
      <c r="K32" s="4" t="s">
        <v>248</v>
      </c>
      <c r="L32" s="4" t="s">
        <v>248</v>
      </c>
      <c r="M32" s="4" t="s">
        <v>248</v>
      </c>
      <c r="N32" s="4" t="s">
        <v>248</v>
      </c>
      <c r="O32" s="4" t="s">
        <v>248</v>
      </c>
      <c r="P32" s="4" t="s">
        <v>248</v>
      </c>
      <c r="Q32" s="4" t="s">
        <v>248</v>
      </c>
      <c r="R32" s="4" t="s">
        <v>248</v>
      </c>
      <c r="S32" s="4" t="s">
        <v>248</v>
      </c>
      <c r="T32" s="4" t="s">
        <v>248</v>
      </c>
      <c r="U32" s="4" t="s">
        <v>248</v>
      </c>
      <c r="V32" s="4" t="s">
        <v>248</v>
      </c>
    </row>
    <row r="33" spans="1:22" ht="13.5">
      <c r="A33" s="6"/>
      <c r="B33" s="6"/>
      <c r="C33" s="5"/>
      <c r="D33" s="5"/>
      <c r="F33" s="4"/>
      <c r="G33" s="20"/>
      <c r="I33" s="4" t="s">
        <v>248</v>
      </c>
      <c r="J33" s="4" t="s">
        <v>248</v>
      </c>
      <c r="K33" s="4" t="s">
        <v>248</v>
      </c>
      <c r="L33" s="4" t="s">
        <v>248</v>
      </c>
      <c r="M33" s="4" t="s">
        <v>248</v>
      </c>
      <c r="N33" s="4" t="s">
        <v>248</v>
      </c>
      <c r="O33" s="4" t="s">
        <v>248</v>
      </c>
      <c r="P33" s="4" t="s">
        <v>248</v>
      </c>
      <c r="Q33" s="4" t="s">
        <v>248</v>
      </c>
      <c r="R33" s="4" t="s">
        <v>248</v>
      </c>
      <c r="S33" s="4" t="s">
        <v>248</v>
      </c>
      <c r="T33" s="4" t="s">
        <v>248</v>
      </c>
      <c r="U33" s="4" t="s">
        <v>248</v>
      </c>
      <c r="V33" s="4" t="s">
        <v>248</v>
      </c>
    </row>
    <row r="34" spans="1:22" ht="13.5">
      <c r="A34" s="6"/>
      <c r="B34" s="6"/>
      <c r="C34" s="5"/>
      <c r="D34" s="5"/>
      <c r="F34" s="4"/>
      <c r="G34" s="20"/>
      <c r="I34" s="4" t="s">
        <v>248</v>
      </c>
      <c r="J34" s="4" t="s">
        <v>248</v>
      </c>
      <c r="K34" s="4" t="s">
        <v>248</v>
      </c>
      <c r="L34" s="4" t="s">
        <v>248</v>
      </c>
      <c r="M34" s="4" t="s">
        <v>248</v>
      </c>
      <c r="N34" s="4" t="s">
        <v>248</v>
      </c>
      <c r="O34" s="4" t="s">
        <v>248</v>
      </c>
      <c r="P34" s="4" t="s">
        <v>248</v>
      </c>
      <c r="Q34" s="4" t="s">
        <v>248</v>
      </c>
      <c r="R34" s="4" t="s">
        <v>248</v>
      </c>
      <c r="S34" s="4" t="s">
        <v>248</v>
      </c>
      <c r="T34" s="4" t="s">
        <v>248</v>
      </c>
      <c r="U34" s="4" t="s">
        <v>248</v>
      </c>
      <c r="V34" s="4" t="s">
        <v>248</v>
      </c>
    </row>
    <row r="35" spans="1:22" ht="13.5">
      <c r="A35" s="6"/>
      <c r="B35" s="6"/>
      <c r="C35" s="5"/>
      <c r="D35" s="5"/>
      <c r="F35" s="4"/>
      <c r="G35" s="20"/>
      <c r="I35" s="4" t="s">
        <v>248</v>
      </c>
      <c r="J35" s="4" t="s">
        <v>248</v>
      </c>
      <c r="K35" s="4" t="s">
        <v>248</v>
      </c>
      <c r="L35" s="4" t="s">
        <v>248</v>
      </c>
      <c r="M35" s="4" t="s">
        <v>248</v>
      </c>
      <c r="N35" s="4" t="s">
        <v>248</v>
      </c>
      <c r="O35" s="4" t="s">
        <v>248</v>
      </c>
      <c r="P35" s="4" t="s">
        <v>248</v>
      </c>
      <c r="Q35" s="4" t="s">
        <v>248</v>
      </c>
      <c r="R35" s="4" t="s">
        <v>248</v>
      </c>
      <c r="S35" s="4" t="s">
        <v>248</v>
      </c>
      <c r="T35" s="4" t="s">
        <v>248</v>
      </c>
      <c r="U35" s="4" t="s">
        <v>248</v>
      </c>
      <c r="V35" s="4" t="s">
        <v>248</v>
      </c>
    </row>
    <row r="36" spans="1:22" ht="13.5">
      <c r="A36" s="6"/>
      <c r="B36" s="6"/>
      <c r="C36" s="5"/>
      <c r="D36" s="5"/>
      <c r="F36" s="4"/>
      <c r="G36" s="20"/>
      <c r="I36" s="4" t="s">
        <v>248</v>
      </c>
      <c r="J36" s="4" t="s">
        <v>248</v>
      </c>
      <c r="K36" s="4" t="s">
        <v>248</v>
      </c>
      <c r="L36" s="4" t="s">
        <v>248</v>
      </c>
      <c r="M36" s="4" t="s">
        <v>248</v>
      </c>
      <c r="N36" s="4" t="s">
        <v>248</v>
      </c>
      <c r="O36" s="4" t="s">
        <v>248</v>
      </c>
      <c r="P36" s="4" t="s">
        <v>248</v>
      </c>
      <c r="Q36" s="4" t="s">
        <v>248</v>
      </c>
      <c r="R36" s="4" t="s">
        <v>248</v>
      </c>
      <c r="S36" s="4" t="s">
        <v>248</v>
      </c>
      <c r="T36" s="4" t="s">
        <v>248</v>
      </c>
      <c r="U36" s="4" t="s">
        <v>248</v>
      </c>
      <c r="V36" s="4" t="s">
        <v>248</v>
      </c>
    </row>
    <row r="37" spans="1:22" ht="13.5">
      <c r="A37" s="6"/>
      <c r="B37" s="6"/>
      <c r="C37" s="5"/>
      <c r="D37" s="5"/>
      <c r="F37" s="4"/>
      <c r="G37" s="20"/>
      <c r="I37" s="4" t="s">
        <v>248</v>
      </c>
      <c r="J37" s="4" t="s">
        <v>248</v>
      </c>
      <c r="K37" s="4" t="s">
        <v>248</v>
      </c>
      <c r="L37" s="4" t="s">
        <v>248</v>
      </c>
      <c r="M37" s="4" t="s">
        <v>248</v>
      </c>
      <c r="N37" s="4" t="s">
        <v>248</v>
      </c>
      <c r="O37" s="4" t="s">
        <v>248</v>
      </c>
      <c r="P37" s="4" t="s">
        <v>248</v>
      </c>
      <c r="Q37" s="4" t="s">
        <v>248</v>
      </c>
      <c r="R37" s="4" t="s">
        <v>248</v>
      </c>
      <c r="S37" s="4" t="s">
        <v>248</v>
      </c>
      <c r="T37" s="4" t="s">
        <v>248</v>
      </c>
      <c r="U37" s="4" t="s">
        <v>248</v>
      </c>
      <c r="V37" s="4" t="s">
        <v>248</v>
      </c>
    </row>
    <row r="40" spans="1:7" ht="13.5">
      <c r="A40" s="3"/>
      <c r="B40" s="3"/>
      <c r="C40" s="3"/>
      <c r="D40" s="3"/>
      <c r="F40" t="s">
        <v>235</v>
      </c>
      <c r="G40" t="s">
        <v>236</v>
      </c>
    </row>
    <row r="41" spans="1:22" ht="13.5">
      <c r="A41" s="6" t="str">
        <f aca="true" t="shared" si="1" ref="A41:C56">A5</f>
        <v>ＧＫ</v>
      </c>
      <c r="B41" s="6">
        <f t="shared" si="1"/>
        <v>1</v>
      </c>
      <c r="C41" s="5" t="str">
        <f t="shared" si="1"/>
        <v>鞠川　奈津江</v>
      </c>
      <c r="D41" s="5">
        <f aca="true" t="shared" si="2" ref="D41:D63">D5</f>
        <v>401</v>
      </c>
      <c r="F41" s="4">
        <f>IF(SUM(I41:V41)=0,"",SUM(I41:V41))</f>
        <v>1260</v>
      </c>
      <c r="G41" s="4">
        <f>IF(COUNT(I41:V41)=0,"",COUNT(I41:V41))</f>
        <v>14</v>
      </c>
      <c r="I41" s="4">
        <v>90</v>
      </c>
      <c r="J41" s="4">
        <v>90</v>
      </c>
      <c r="K41" s="4">
        <v>90</v>
      </c>
      <c r="L41" s="4">
        <v>90</v>
      </c>
      <c r="M41" s="4">
        <v>90</v>
      </c>
      <c r="N41" s="4">
        <v>90</v>
      </c>
      <c r="O41" s="4">
        <v>90</v>
      </c>
      <c r="P41" s="4">
        <v>90</v>
      </c>
      <c r="Q41" s="4">
        <v>90</v>
      </c>
      <c r="R41" s="4">
        <v>90</v>
      </c>
      <c r="S41" s="4">
        <v>90</v>
      </c>
      <c r="T41" s="4">
        <v>90</v>
      </c>
      <c r="U41" s="4">
        <v>90</v>
      </c>
      <c r="V41" s="4">
        <v>90</v>
      </c>
    </row>
    <row r="42" spans="1:22" ht="13.5">
      <c r="A42" s="6" t="str">
        <f t="shared" si="1"/>
        <v>ＧＫ</v>
      </c>
      <c r="B42" s="6">
        <f t="shared" si="1"/>
        <v>23</v>
      </c>
      <c r="C42" s="5" t="str">
        <f t="shared" si="1"/>
        <v>南　景子</v>
      </c>
      <c r="D42" s="5">
        <f t="shared" si="2"/>
        <v>423</v>
      </c>
      <c r="F42" s="4">
        <f aca="true" t="shared" si="3" ref="F42:F63">IF(SUM(I42:V42)=0,"",SUM(I42:V42))</f>
      </c>
      <c r="G42" s="4">
        <f aca="true" t="shared" si="4" ref="G42:G63">IF(COUNT(I42:V42)=0,"",COUNT(I42:V42))</f>
      </c>
      <c r="I42" s="4" t="s">
        <v>248</v>
      </c>
      <c r="J42" s="4" t="s">
        <v>248</v>
      </c>
      <c r="K42" s="4" t="s">
        <v>248</v>
      </c>
      <c r="L42" s="4" t="s">
        <v>248</v>
      </c>
      <c r="M42" s="4" t="s">
        <v>248</v>
      </c>
      <c r="N42" s="4" t="s">
        <v>248</v>
      </c>
      <c r="O42" s="4" t="s">
        <v>248</v>
      </c>
      <c r="P42" s="4" t="s">
        <v>248</v>
      </c>
      <c r="Q42" s="4" t="s">
        <v>248</v>
      </c>
      <c r="R42" s="4" t="s">
        <v>248</v>
      </c>
      <c r="S42" s="4" t="s">
        <v>248</v>
      </c>
      <c r="T42" s="4" t="s">
        <v>248</v>
      </c>
      <c r="U42" s="4" t="s">
        <v>248</v>
      </c>
      <c r="V42" s="4" t="s">
        <v>248</v>
      </c>
    </row>
    <row r="43" spans="1:22" ht="13.5">
      <c r="A43" s="1" t="str">
        <f t="shared" si="1"/>
        <v>ＳＷ</v>
      </c>
      <c r="B43" s="1">
        <f t="shared" si="1"/>
        <v>3</v>
      </c>
      <c r="C43" s="10" t="str">
        <f t="shared" si="1"/>
        <v>舞・アレクサンダー</v>
      </c>
      <c r="D43" s="10">
        <f t="shared" si="2"/>
        <v>403</v>
      </c>
      <c r="F43" s="4">
        <f t="shared" si="3"/>
        <v>873</v>
      </c>
      <c r="G43" s="4">
        <f t="shared" si="4"/>
        <v>11</v>
      </c>
      <c r="I43" s="4">
        <v>90</v>
      </c>
      <c r="J43" s="4">
        <v>73</v>
      </c>
      <c r="K43" s="4" t="s">
        <v>248</v>
      </c>
      <c r="L43" s="4">
        <v>90</v>
      </c>
      <c r="M43" s="4">
        <v>80</v>
      </c>
      <c r="N43" s="4" t="s">
        <v>248</v>
      </c>
      <c r="O43" s="4">
        <v>90</v>
      </c>
      <c r="P43" s="4">
        <v>90</v>
      </c>
      <c r="Q43" s="4">
        <v>90</v>
      </c>
      <c r="R43" s="4">
        <v>83</v>
      </c>
      <c r="S43" s="4" t="s">
        <v>248</v>
      </c>
      <c r="T43" s="4">
        <v>90</v>
      </c>
      <c r="U43" s="4">
        <v>14</v>
      </c>
      <c r="V43" s="4">
        <v>83</v>
      </c>
    </row>
    <row r="44" spans="1:22" ht="13.5">
      <c r="A44" s="1" t="str">
        <f t="shared" si="1"/>
        <v>ＣＢ</v>
      </c>
      <c r="B44" s="1">
        <f t="shared" si="1"/>
        <v>4</v>
      </c>
      <c r="C44" s="10" t="str">
        <f t="shared" si="1"/>
        <v>小野寺　桜子</v>
      </c>
      <c r="D44" s="10">
        <f t="shared" si="2"/>
        <v>404</v>
      </c>
      <c r="F44" s="4">
        <f t="shared" si="3"/>
        <v>859</v>
      </c>
      <c r="G44" s="4">
        <f t="shared" si="4"/>
        <v>14</v>
      </c>
      <c r="I44" s="4">
        <v>66</v>
      </c>
      <c r="J44" s="4">
        <v>17</v>
      </c>
      <c r="K44" s="4">
        <v>90</v>
      </c>
      <c r="L44" s="4">
        <v>90</v>
      </c>
      <c r="M44" s="4">
        <v>10</v>
      </c>
      <c r="N44" s="4">
        <v>90</v>
      </c>
      <c r="O44" s="4">
        <v>90</v>
      </c>
      <c r="P44" s="4">
        <v>66</v>
      </c>
      <c r="Q44" s="4">
        <v>0</v>
      </c>
      <c r="R44" s="4">
        <v>90</v>
      </c>
      <c r="S44" s="4">
        <v>90</v>
      </c>
      <c r="T44" s="4">
        <v>77</v>
      </c>
      <c r="U44" s="4">
        <v>76</v>
      </c>
      <c r="V44" s="4">
        <v>7</v>
      </c>
    </row>
    <row r="45" spans="1:22" ht="13.5">
      <c r="A45" s="1" t="str">
        <f t="shared" si="1"/>
        <v>ＳＢ</v>
      </c>
      <c r="B45" s="1">
        <f t="shared" si="1"/>
        <v>2</v>
      </c>
      <c r="C45" s="10" t="str">
        <f t="shared" si="1"/>
        <v>松田　麗美</v>
      </c>
      <c r="D45" s="10">
        <f t="shared" si="2"/>
        <v>402</v>
      </c>
      <c r="F45" s="4">
        <f t="shared" si="3"/>
        <v>878</v>
      </c>
      <c r="G45" s="4">
        <f t="shared" si="4"/>
        <v>13</v>
      </c>
      <c r="I45" s="4">
        <v>24</v>
      </c>
      <c r="J45" s="4">
        <v>90</v>
      </c>
      <c r="K45" s="4">
        <v>90</v>
      </c>
      <c r="L45" s="4">
        <v>90</v>
      </c>
      <c r="M45" s="4">
        <v>90</v>
      </c>
      <c r="N45" s="4">
        <v>90</v>
      </c>
      <c r="O45" s="4">
        <v>90</v>
      </c>
      <c r="P45" s="4">
        <v>24</v>
      </c>
      <c r="Q45" s="4">
        <v>90</v>
      </c>
      <c r="R45" s="4">
        <v>7</v>
      </c>
      <c r="S45" s="4">
        <v>90</v>
      </c>
      <c r="T45" s="4">
        <v>13</v>
      </c>
      <c r="U45" s="4" t="s">
        <v>248</v>
      </c>
      <c r="V45" s="4">
        <v>90</v>
      </c>
    </row>
    <row r="46" spans="1:22" ht="13.5">
      <c r="A46" s="1" t="str">
        <f t="shared" si="1"/>
        <v>ＳＢ</v>
      </c>
      <c r="B46" s="1">
        <f t="shared" si="1"/>
        <v>5</v>
      </c>
      <c r="C46" s="10" t="str">
        <f t="shared" si="1"/>
        <v>野咲　すみれ</v>
      </c>
      <c r="D46" s="10">
        <f t="shared" si="2"/>
        <v>405</v>
      </c>
      <c r="F46" s="4">
        <f t="shared" si="3"/>
        <v>768</v>
      </c>
      <c r="G46" s="4">
        <f t="shared" si="4"/>
        <v>11</v>
      </c>
      <c r="I46" s="4">
        <v>90</v>
      </c>
      <c r="J46" s="4">
        <v>77</v>
      </c>
      <c r="K46" s="4">
        <v>13</v>
      </c>
      <c r="L46" s="4">
        <v>67</v>
      </c>
      <c r="M46" s="4">
        <v>90</v>
      </c>
      <c r="N46" s="4" t="s">
        <v>248</v>
      </c>
      <c r="O46" s="4">
        <v>53</v>
      </c>
      <c r="P46" s="4" t="s">
        <v>248</v>
      </c>
      <c r="Q46" s="4">
        <v>18</v>
      </c>
      <c r="R46" s="4">
        <v>90</v>
      </c>
      <c r="S46" s="4">
        <v>90</v>
      </c>
      <c r="T46" s="4">
        <v>90</v>
      </c>
      <c r="U46" s="4">
        <v>90</v>
      </c>
      <c r="V46" s="4" t="s">
        <v>248</v>
      </c>
    </row>
    <row r="47" spans="1:22" ht="13.5">
      <c r="A47" s="1" t="str">
        <f t="shared" si="1"/>
        <v>ＳＢ</v>
      </c>
      <c r="B47" s="1">
        <f t="shared" si="1"/>
        <v>14</v>
      </c>
      <c r="C47" s="10" t="str">
        <f t="shared" si="1"/>
        <v>並木　智香</v>
      </c>
      <c r="D47" s="10">
        <f t="shared" si="2"/>
        <v>414</v>
      </c>
      <c r="F47" s="4">
        <f t="shared" si="3"/>
        <v>819</v>
      </c>
      <c r="G47" s="4">
        <f t="shared" si="4"/>
        <v>11</v>
      </c>
      <c r="I47" s="4">
        <v>90</v>
      </c>
      <c r="J47" s="4">
        <v>90</v>
      </c>
      <c r="K47" s="4">
        <v>90</v>
      </c>
      <c r="L47" s="4">
        <v>23</v>
      </c>
      <c r="M47" s="4">
        <v>16</v>
      </c>
      <c r="N47" s="4" t="s">
        <v>248</v>
      </c>
      <c r="O47" s="4" t="s">
        <v>248</v>
      </c>
      <c r="P47" s="4">
        <v>90</v>
      </c>
      <c r="Q47" s="4">
        <v>90</v>
      </c>
      <c r="R47" s="4">
        <v>90</v>
      </c>
      <c r="S47" s="4" t="s">
        <v>248</v>
      </c>
      <c r="T47" s="4">
        <v>60</v>
      </c>
      <c r="U47" s="4">
        <v>90</v>
      </c>
      <c r="V47" s="4">
        <v>90</v>
      </c>
    </row>
    <row r="48" spans="1:22" ht="13.5">
      <c r="A48" s="8" t="str">
        <f t="shared" si="1"/>
        <v>ＣＭＦ</v>
      </c>
      <c r="B48" s="8">
        <f t="shared" si="1"/>
        <v>6</v>
      </c>
      <c r="C48" s="11" t="str">
        <f t="shared" si="1"/>
        <v>山崎　竜子</v>
      </c>
      <c r="D48" s="11">
        <f t="shared" si="2"/>
        <v>406</v>
      </c>
      <c r="F48" s="4">
        <f t="shared" si="3"/>
        <v>705</v>
      </c>
      <c r="G48" s="4">
        <f t="shared" si="4"/>
        <v>10</v>
      </c>
      <c r="I48" s="4" t="s">
        <v>248</v>
      </c>
      <c r="J48" s="4">
        <v>13</v>
      </c>
      <c r="K48" s="4">
        <v>90</v>
      </c>
      <c r="L48" s="4" t="s">
        <v>248</v>
      </c>
      <c r="M48" s="4">
        <v>74</v>
      </c>
      <c r="N48" s="4">
        <v>90</v>
      </c>
      <c r="O48" s="4">
        <v>76</v>
      </c>
      <c r="P48" s="4">
        <v>20</v>
      </c>
      <c r="Q48" s="4">
        <v>72</v>
      </c>
      <c r="R48" s="4" t="s">
        <v>248</v>
      </c>
      <c r="S48" s="4">
        <v>90</v>
      </c>
      <c r="T48" s="4">
        <v>90</v>
      </c>
      <c r="U48" s="4" t="s">
        <v>248</v>
      </c>
      <c r="V48" s="4">
        <v>90</v>
      </c>
    </row>
    <row r="49" spans="1:22" ht="13.5">
      <c r="A49" s="8" t="str">
        <f t="shared" si="1"/>
        <v>ＣＭＦ</v>
      </c>
      <c r="B49" s="8">
        <f t="shared" si="1"/>
        <v>36</v>
      </c>
      <c r="C49" s="11" t="str">
        <f t="shared" si="1"/>
        <v>秋穂　みのり</v>
      </c>
      <c r="D49" s="11">
        <f t="shared" si="2"/>
        <v>436</v>
      </c>
      <c r="F49" s="4">
        <f t="shared" si="3"/>
        <v>894</v>
      </c>
      <c r="G49" s="4">
        <f t="shared" si="4"/>
        <v>11</v>
      </c>
      <c r="I49" s="4">
        <v>90</v>
      </c>
      <c r="J49" s="4">
        <v>73</v>
      </c>
      <c r="K49" s="4" t="s">
        <v>248</v>
      </c>
      <c r="L49" s="4">
        <v>90</v>
      </c>
      <c r="M49" s="4">
        <v>90</v>
      </c>
      <c r="N49" s="4">
        <v>90</v>
      </c>
      <c r="O49" s="4">
        <v>90</v>
      </c>
      <c r="P49" s="4" t="s">
        <v>248</v>
      </c>
      <c r="Q49" s="4">
        <v>90</v>
      </c>
      <c r="R49" s="4" t="s">
        <v>248</v>
      </c>
      <c r="S49" s="4">
        <v>77</v>
      </c>
      <c r="T49" s="4">
        <v>24</v>
      </c>
      <c r="U49" s="4">
        <v>90</v>
      </c>
      <c r="V49" s="4">
        <v>90</v>
      </c>
    </row>
    <row r="50" spans="1:22" ht="13.5">
      <c r="A50" s="8" t="str">
        <f t="shared" si="1"/>
        <v>ＣＭＦ</v>
      </c>
      <c r="B50" s="8">
        <f t="shared" si="1"/>
        <v>13</v>
      </c>
      <c r="C50" s="11" t="str">
        <f t="shared" si="1"/>
        <v>遠藤　晶</v>
      </c>
      <c r="D50" s="11">
        <f t="shared" si="2"/>
        <v>413</v>
      </c>
      <c r="F50" s="4">
        <f t="shared" si="3"/>
        <v>524</v>
      </c>
      <c r="G50" s="4">
        <f t="shared" si="4"/>
        <v>9</v>
      </c>
      <c r="I50" s="4">
        <v>14</v>
      </c>
      <c r="J50" s="4">
        <v>90</v>
      </c>
      <c r="K50" s="4" t="s">
        <v>248</v>
      </c>
      <c r="L50" s="4" t="s">
        <v>248</v>
      </c>
      <c r="M50" s="4" t="s">
        <v>248</v>
      </c>
      <c r="N50" s="4" t="s">
        <v>248</v>
      </c>
      <c r="O50" s="4">
        <v>37</v>
      </c>
      <c r="P50" s="4">
        <v>90</v>
      </c>
      <c r="Q50" s="4" t="s">
        <v>248</v>
      </c>
      <c r="R50" s="4">
        <v>90</v>
      </c>
      <c r="S50" s="4">
        <v>23</v>
      </c>
      <c r="T50" s="4">
        <v>90</v>
      </c>
      <c r="U50" s="4">
        <v>24</v>
      </c>
      <c r="V50" s="4">
        <v>66</v>
      </c>
    </row>
    <row r="51" spans="1:22" ht="13.5">
      <c r="A51" s="8" t="str">
        <f t="shared" si="1"/>
        <v>ＣＭＦ</v>
      </c>
      <c r="B51" s="8">
        <f t="shared" si="1"/>
        <v>17</v>
      </c>
      <c r="C51" s="11" t="str">
        <f t="shared" si="1"/>
        <v>御手洗　清子</v>
      </c>
      <c r="D51" s="11">
        <f t="shared" si="2"/>
        <v>417</v>
      </c>
      <c r="F51" s="4">
        <f t="shared" si="3"/>
        <v>716</v>
      </c>
      <c r="G51" s="4">
        <f t="shared" si="4"/>
        <v>9</v>
      </c>
      <c r="I51" s="4">
        <v>76</v>
      </c>
      <c r="J51" s="4">
        <v>90</v>
      </c>
      <c r="K51" s="4">
        <v>77</v>
      </c>
      <c r="L51" s="4" t="s">
        <v>248</v>
      </c>
      <c r="M51" s="4">
        <v>90</v>
      </c>
      <c r="N51" s="4">
        <v>90</v>
      </c>
      <c r="O51" s="4" t="s">
        <v>248</v>
      </c>
      <c r="P51" s="4">
        <v>70</v>
      </c>
      <c r="Q51" s="4" t="s">
        <v>248</v>
      </c>
      <c r="R51" s="4">
        <v>90</v>
      </c>
      <c r="S51" s="4">
        <v>67</v>
      </c>
      <c r="T51" s="4" t="s">
        <v>248</v>
      </c>
      <c r="U51" s="4">
        <v>66</v>
      </c>
      <c r="V51" s="4" t="s">
        <v>248</v>
      </c>
    </row>
    <row r="52" spans="1:22" ht="13.5">
      <c r="A52" s="8" t="str">
        <f t="shared" si="1"/>
        <v>ＣＭＦ</v>
      </c>
      <c r="B52" s="8">
        <f t="shared" si="1"/>
        <v>18</v>
      </c>
      <c r="C52" s="11" t="str">
        <f t="shared" si="1"/>
        <v>豊田　可莉奈</v>
      </c>
      <c r="D52" s="11">
        <f t="shared" si="2"/>
        <v>418</v>
      </c>
      <c r="F52" s="4">
        <f t="shared" si="3"/>
        <v>418</v>
      </c>
      <c r="G52" s="4">
        <f t="shared" si="4"/>
        <v>6</v>
      </c>
      <c r="I52" s="4" t="s">
        <v>248</v>
      </c>
      <c r="J52" s="4">
        <v>90</v>
      </c>
      <c r="K52" s="4">
        <v>52</v>
      </c>
      <c r="L52" s="4">
        <v>72</v>
      </c>
      <c r="M52" s="4" t="s">
        <v>248</v>
      </c>
      <c r="N52" s="4" t="s">
        <v>248</v>
      </c>
      <c r="O52" s="4" t="s">
        <v>248</v>
      </c>
      <c r="P52" s="4" t="s">
        <v>248</v>
      </c>
      <c r="Q52" s="4">
        <v>90</v>
      </c>
      <c r="R52" s="4" t="s">
        <v>248</v>
      </c>
      <c r="S52" s="4">
        <v>90</v>
      </c>
      <c r="T52" s="4" t="s">
        <v>248</v>
      </c>
      <c r="U52" s="4" t="s">
        <v>248</v>
      </c>
      <c r="V52" s="4">
        <v>24</v>
      </c>
    </row>
    <row r="53" spans="1:22" ht="13.5">
      <c r="A53" s="8" t="str">
        <f t="shared" si="1"/>
        <v>ＣＭＦ</v>
      </c>
      <c r="B53" s="8">
        <f t="shared" si="1"/>
        <v>21</v>
      </c>
      <c r="C53" s="11" t="str">
        <f t="shared" si="1"/>
        <v>弥生　水奈</v>
      </c>
      <c r="D53" s="11">
        <f t="shared" si="2"/>
        <v>421</v>
      </c>
      <c r="F53" s="4">
        <f t="shared" si="3"/>
        <v>336</v>
      </c>
      <c r="G53" s="4">
        <f t="shared" si="4"/>
        <v>4</v>
      </c>
      <c r="I53" s="4" t="s">
        <v>248</v>
      </c>
      <c r="J53" s="4" t="s">
        <v>248</v>
      </c>
      <c r="K53" s="4" t="s">
        <v>248</v>
      </c>
      <c r="L53" s="4" t="s">
        <v>248</v>
      </c>
      <c r="M53" s="4">
        <v>90</v>
      </c>
      <c r="N53" s="4">
        <v>90</v>
      </c>
      <c r="O53" s="4" t="s">
        <v>248</v>
      </c>
      <c r="P53" s="4">
        <v>90</v>
      </c>
      <c r="Q53" s="4" t="s">
        <v>248</v>
      </c>
      <c r="R53" s="4" t="s">
        <v>248</v>
      </c>
      <c r="S53" s="4" t="s">
        <v>248</v>
      </c>
      <c r="T53" s="4">
        <v>66</v>
      </c>
      <c r="U53" s="4" t="s">
        <v>248</v>
      </c>
      <c r="V53" s="4" t="s">
        <v>248</v>
      </c>
    </row>
    <row r="54" spans="1:22" ht="13.5">
      <c r="A54" s="8" t="str">
        <f t="shared" si="1"/>
        <v>ＣＭＦ</v>
      </c>
      <c r="B54" s="8">
        <f t="shared" si="1"/>
        <v>22</v>
      </c>
      <c r="C54" s="11" t="str">
        <f t="shared" si="1"/>
        <v>青葉　林檎</v>
      </c>
      <c r="D54" s="11">
        <f t="shared" si="2"/>
        <v>422</v>
      </c>
      <c r="F54" s="4">
        <f t="shared" si="3"/>
        <v>308</v>
      </c>
      <c r="G54" s="4">
        <f t="shared" si="4"/>
        <v>4</v>
      </c>
      <c r="I54" s="4" t="s">
        <v>248</v>
      </c>
      <c r="J54" s="4" t="s">
        <v>248</v>
      </c>
      <c r="K54" s="4">
        <v>38</v>
      </c>
      <c r="L54" s="4" t="s">
        <v>248</v>
      </c>
      <c r="M54" s="4" t="s">
        <v>248</v>
      </c>
      <c r="N54" s="4" t="s">
        <v>248</v>
      </c>
      <c r="O54" s="4" t="s">
        <v>248</v>
      </c>
      <c r="P54" s="4" t="s">
        <v>248</v>
      </c>
      <c r="Q54" s="4">
        <v>90</v>
      </c>
      <c r="R54" s="4">
        <v>90</v>
      </c>
      <c r="S54" s="4" t="s">
        <v>248</v>
      </c>
      <c r="T54" s="4" t="s">
        <v>248</v>
      </c>
      <c r="U54" s="4">
        <v>90</v>
      </c>
      <c r="V54" s="4" t="s">
        <v>248</v>
      </c>
    </row>
    <row r="55" spans="1:22" ht="13.5">
      <c r="A55" s="8" t="str">
        <f t="shared" si="1"/>
        <v>ＯＭＦ</v>
      </c>
      <c r="B55" s="8">
        <f t="shared" si="1"/>
        <v>8</v>
      </c>
      <c r="C55" s="11" t="str">
        <f t="shared" si="1"/>
        <v>沢渡　ほのか</v>
      </c>
      <c r="D55" s="11">
        <f t="shared" si="2"/>
        <v>408</v>
      </c>
      <c r="F55" s="4">
        <f t="shared" si="3"/>
        <v>402</v>
      </c>
      <c r="G55" s="4">
        <f t="shared" si="4"/>
        <v>6</v>
      </c>
      <c r="I55" s="4" t="s">
        <v>248</v>
      </c>
      <c r="J55" s="4" t="s">
        <v>248</v>
      </c>
      <c r="K55" s="4" t="s">
        <v>248</v>
      </c>
      <c r="L55" s="4">
        <v>28</v>
      </c>
      <c r="M55" s="4">
        <v>90</v>
      </c>
      <c r="N55" s="4" t="s">
        <v>248</v>
      </c>
      <c r="O55" s="4">
        <v>14</v>
      </c>
      <c r="P55" s="4">
        <v>90</v>
      </c>
      <c r="Q55" s="4">
        <v>90</v>
      </c>
      <c r="R55" s="4" t="s">
        <v>248</v>
      </c>
      <c r="S55" s="4" t="s">
        <v>248</v>
      </c>
      <c r="T55" s="4" t="s">
        <v>248</v>
      </c>
      <c r="U55" s="4">
        <v>90</v>
      </c>
      <c r="V55" s="4" t="s">
        <v>248</v>
      </c>
    </row>
    <row r="56" spans="1:22" ht="13.5">
      <c r="A56" s="8" t="str">
        <f t="shared" si="1"/>
        <v>ＯＭＦ</v>
      </c>
      <c r="B56" s="8">
        <f t="shared" si="1"/>
        <v>10</v>
      </c>
      <c r="C56" s="11" t="str">
        <f t="shared" si="1"/>
        <v>☆美咲　鈴音</v>
      </c>
      <c r="D56" s="11">
        <f t="shared" si="2"/>
        <v>410</v>
      </c>
      <c r="F56" s="4">
        <f t="shared" si="3"/>
        <v>512</v>
      </c>
      <c r="G56" s="4">
        <f t="shared" si="4"/>
        <v>7</v>
      </c>
      <c r="I56" s="4" t="s">
        <v>248</v>
      </c>
      <c r="J56" s="4" t="s">
        <v>248</v>
      </c>
      <c r="K56" s="4">
        <v>90</v>
      </c>
      <c r="L56" s="4">
        <v>62</v>
      </c>
      <c r="M56" s="4" t="s">
        <v>248</v>
      </c>
      <c r="N56" s="4">
        <v>90</v>
      </c>
      <c r="O56" s="4">
        <v>29</v>
      </c>
      <c r="P56" s="4">
        <v>61</v>
      </c>
      <c r="Q56" s="4" t="s">
        <v>248</v>
      </c>
      <c r="R56" s="4" t="s">
        <v>248</v>
      </c>
      <c r="S56" s="4">
        <v>90</v>
      </c>
      <c r="T56" s="4" t="s">
        <v>248</v>
      </c>
      <c r="U56" s="4" t="s">
        <v>248</v>
      </c>
      <c r="V56" s="4">
        <v>90</v>
      </c>
    </row>
    <row r="57" spans="1:22" ht="13.5">
      <c r="A57" s="8" t="str">
        <f aca="true" t="shared" si="5" ref="A57:C63">A21</f>
        <v>ＯＭＦ</v>
      </c>
      <c r="B57" s="8">
        <f t="shared" si="5"/>
        <v>19</v>
      </c>
      <c r="C57" s="11" t="str">
        <f t="shared" si="5"/>
        <v>天宮　小百合</v>
      </c>
      <c r="D57" s="11">
        <f t="shared" si="2"/>
        <v>419</v>
      </c>
      <c r="F57" s="4">
        <f t="shared" si="3"/>
        <v>588</v>
      </c>
      <c r="G57" s="4">
        <f t="shared" si="4"/>
        <v>8</v>
      </c>
      <c r="I57" s="4">
        <v>90</v>
      </c>
      <c r="J57" s="4" t="s">
        <v>248</v>
      </c>
      <c r="K57" s="4">
        <v>90</v>
      </c>
      <c r="L57" s="4" t="s">
        <v>248</v>
      </c>
      <c r="M57" s="4" t="s">
        <v>248</v>
      </c>
      <c r="N57" s="4">
        <v>77</v>
      </c>
      <c r="O57" s="4">
        <v>90</v>
      </c>
      <c r="P57" s="4" t="s">
        <v>248</v>
      </c>
      <c r="Q57" s="4">
        <v>72</v>
      </c>
      <c r="R57" s="4" t="s">
        <v>248</v>
      </c>
      <c r="S57" s="4">
        <v>13</v>
      </c>
      <c r="T57" s="4">
        <v>90</v>
      </c>
      <c r="U57" s="4">
        <v>66</v>
      </c>
      <c r="V57" s="4" t="s">
        <v>248</v>
      </c>
    </row>
    <row r="58" spans="1:22" ht="13.5">
      <c r="A58" s="8" t="str">
        <f t="shared" si="5"/>
        <v>ＯＭＦ</v>
      </c>
      <c r="B58" s="8">
        <f t="shared" si="5"/>
        <v>20</v>
      </c>
      <c r="C58" s="11" t="str">
        <f t="shared" si="5"/>
        <v>春日　つかさ</v>
      </c>
      <c r="D58" s="11">
        <f t="shared" si="2"/>
        <v>420</v>
      </c>
      <c r="F58" s="4">
        <f t="shared" si="3"/>
        <v>679</v>
      </c>
      <c r="G58" s="4">
        <f t="shared" si="4"/>
        <v>11</v>
      </c>
      <c r="I58" s="4">
        <v>90</v>
      </c>
      <c r="J58" s="4">
        <v>17</v>
      </c>
      <c r="K58" s="4" t="s">
        <v>248</v>
      </c>
      <c r="L58" s="4">
        <v>90</v>
      </c>
      <c r="M58" s="4" t="s">
        <v>248</v>
      </c>
      <c r="N58" s="4">
        <v>13</v>
      </c>
      <c r="O58" s="4">
        <v>61</v>
      </c>
      <c r="P58" s="4">
        <v>90</v>
      </c>
      <c r="Q58" s="4">
        <v>18</v>
      </c>
      <c r="R58" s="4">
        <v>90</v>
      </c>
      <c r="S58" s="4" t="s">
        <v>248</v>
      </c>
      <c r="T58" s="4">
        <v>30</v>
      </c>
      <c r="U58" s="4">
        <v>90</v>
      </c>
      <c r="V58" s="4">
        <v>90</v>
      </c>
    </row>
    <row r="59" spans="1:22" ht="13.5">
      <c r="A59" s="2" t="str">
        <f t="shared" si="5"/>
        <v>ＷＦ</v>
      </c>
      <c r="B59" s="2">
        <f t="shared" si="5"/>
        <v>11</v>
      </c>
      <c r="C59" s="12" t="str">
        <f t="shared" si="5"/>
        <v>※白雪　真帆</v>
      </c>
      <c r="D59" s="12">
        <f t="shared" si="2"/>
        <v>411</v>
      </c>
      <c r="F59" s="4">
        <f t="shared" si="3"/>
        <v>230</v>
      </c>
      <c r="G59" s="4">
        <f t="shared" si="4"/>
        <v>4</v>
      </c>
      <c r="I59" s="4">
        <v>27</v>
      </c>
      <c r="J59" s="4" t="s">
        <v>248</v>
      </c>
      <c r="K59" s="4" t="s">
        <v>248</v>
      </c>
      <c r="L59" s="4">
        <v>90</v>
      </c>
      <c r="M59" s="4" t="s">
        <v>248</v>
      </c>
      <c r="N59" s="4">
        <v>23</v>
      </c>
      <c r="O59" s="4" t="s">
        <v>248</v>
      </c>
      <c r="P59" s="4" t="s">
        <v>248</v>
      </c>
      <c r="Q59" s="4" t="s">
        <v>248</v>
      </c>
      <c r="R59" s="4" t="s">
        <v>248</v>
      </c>
      <c r="S59" s="4" t="s">
        <v>248</v>
      </c>
      <c r="T59" s="4">
        <v>90</v>
      </c>
      <c r="U59" s="4" t="s">
        <v>248</v>
      </c>
      <c r="V59" s="4" t="s">
        <v>248</v>
      </c>
    </row>
    <row r="60" spans="1:22" ht="13.5">
      <c r="A60" s="2" t="str">
        <f t="shared" si="5"/>
        <v>ＷＦ</v>
      </c>
      <c r="B60" s="2">
        <f t="shared" si="5"/>
        <v>12</v>
      </c>
      <c r="C60" s="12" t="str">
        <f t="shared" si="5"/>
        <v>寿　美幸</v>
      </c>
      <c r="D60" s="12">
        <f t="shared" si="2"/>
        <v>412</v>
      </c>
      <c r="F60" s="4">
        <f t="shared" si="3"/>
        <v>183</v>
      </c>
      <c r="G60" s="4">
        <f t="shared" si="4"/>
        <v>3</v>
      </c>
      <c r="I60" s="4" t="s">
        <v>248</v>
      </c>
      <c r="J60" s="4">
        <v>90</v>
      </c>
      <c r="K60" s="4" t="s">
        <v>248</v>
      </c>
      <c r="L60" s="4" t="s">
        <v>248</v>
      </c>
      <c r="M60" s="4">
        <v>25</v>
      </c>
      <c r="N60" s="4" t="s">
        <v>248</v>
      </c>
      <c r="O60" s="4" t="s">
        <v>248</v>
      </c>
      <c r="P60" s="4" t="s">
        <v>248</v>
      </c>
      <c r="Q60" s="4" t="s">
        <v>248</v>
      </c>
      <c r="R60" s="4">
        <v>68</v>
      </c>
      <c r="S60" s="4" t="s">
        <v>248</v>
      </c>
      <c r="T60" s="4" t="s">
        <v>248</v>
      </c>
      <c r="U60" s="4" t="s">
        <v>248</v>
      </c>
      <c r="V60" s="4" t="s">
        <v>248</v>
      </c>
    </row>
    <row r="61" spans="1:22" ht="13.5">
      <c r="A61" s="2" t="str">
        <f t="shared" si="5"/>
        <v>ＷＦ</v>
      </c>
      <c r="B61" s="2">
        <f t="shared" si="5"/>
        <v>16</v>
      </c>
      <c r="C61" s="12" t="str">
        <f t="shared" si="5"/>
        <v>早乙女　優美</v>
      </c>
      <c r="D61" s="12">
        <f t="shared" si="2"/>
        <v>416</v>
      </c>
      <c r="F61" s="4">
        <f t="shared" si="3"/>
        <v>444</v>
      </c>
      <c r="G61" s="4">
        <f t="shared" si="4"/>
        <v>9</v>
      </c>
      <c r="I61" s="4">
        <v>63</v>
      </c>
      <c r="J61" s="4" t="s">
        <v>248</v>
      </c>
      <c r="K61" s="4">
        <v>90</v>
      </c>
      <c r="L61" s="4" t="s">
        <v>248</v>
      </c>
      <c r="M61" s="4">
        <v>65</v>
      </c>
      <c r="N61" s="4">
        <v>32</v>
      </c>
      <c r="O61" s="4">
        <v>90</v>
      </c>
      <c r="P61" s="4">
        <v>29</v>
      </c>
      <c r="Q61" s="4" t="s">
        <v>248</v>
      </c>
      <c r="R61" s="4">
        <v>22</v>
      </c>
      <c r="S61" s="4">
        <v>23</v>
      </c>
      <c r="T61" s="4" t="s">
        <v>248</v>
      </c>
      <c r="U61" s="4" t="s">
        <v>248</v>
      </c>
      <c r="V61" s="4">
        <v>30</v>
      </c>
    </row>
    <row r="62" spans="1:22" ht="13.5">
      <c r="A62" s="2" t="str">
        <f t="shared" si="5"/>
        <v>ＣＦ</v>
      </c>
      <c r="B62" s="2">
        <f t="shared" si="5"/>
        <v>15</v>
      </c>
      <c r="C62" s="12" t="str">
        <f t="shared" si="5"/>
        <v>松岡　千恵</v>
      </c>
      <c r="D62" s="12">
        <f t="shared" si="2"/>
        <v>415</v>
      </c>
      <c r="F62" s="4">
        <f t="shared" si="3"/>
        <v>635</v>
      </c>
      <c r="G62" s="4">
        <f t="shared" si="4"/>
        <v>9</v>
      </c>
      <c r="I62" s="4" t="s">
        <v>248</v>
      </c>
      <c r="J62" s="4" t="s">
        <v>248</v>
      </c>
      <c r="K62" s="4">
        <v>22</v>
      </c>
      <c r="L62" s="4">
        <v>90</v>
      </c>
      <c r="M62" s="4" t="s">
        <v>248</v>
      </c>
      <c r="N62" s="4">
        <v>58</v>
      </c>
      <c r="O62" s="4" t="s">
        <v>248</v>
      </c>
      <c r="P62" s="4">
        <v>90</v>
      </c>
      <c r="Q62" s="4">
        <v>90</v>
      </c>
      <c r="R62" s="4">
        <v>68</v>
      </c>
      <c r="S62" s="4">
        <v>67</v>
      </c>
      <c r="T62" s="4" t="s">
        <v>248</v>
      </c>
      <c r="U62" s="4">
        <v>90</v>
      </c>
      <c r="V62" s="4">
        <v>60</v>
      </c>
    </row>
    <row r="63" spans="1:22" ht="13.5">
      <c r="A63" s="2" t="str">
        <f t="shared" si="5"/>
        <v>ＣＦ</v>
      </c>
      <c r="B63" s="2">
        <f t="shared" si="5"/>
        <v>94</v>
      </c>
      <c r="C63" s="12" t="str">
        <f t="shared" si="5"/>
        <v>☆清水　代歩</v>
      </c>
      <c r="D63" s="12">
        <f t="shared" si="2"/>
        <v>494</v>
      </c>
      <c r="F63" s="4">
        <f t="shared" si="3"/>
        <v>829</v>
      </c>
      <c r="G63" s="4">
        <f t="shared" si="4"/>
        <v>12</v>
      </c>
      <c r="I63" s="4">
        <v>90</v>
      </c>
      <c r="J63" s="4">
        <v>90</v>
      </c>
      <c r="K63" s="4">
        <v>68</v>
      </c>
      <c r="L63" s="4">
        <v>18</v>
      </c>
      <c r="M63" s="4">
        <v>90</v>
      </c>
      <c r="N63" s="4">
        <v>67</v>
      </c>
      <c r="O63" s="4">
        <v>90</v>
      </c>
      <c r="P63" s="4" t="s">
        <v>248</v>
      </c>
      <c r="Q63" s="4" t="s">
        <v>248</v>
      </c>
      <c r="R63" s="4">
        <v>22</v>
      </c>
      <c r="S63" s="4">
        <v>90</v>
      </c>
      <c r="T63" s="4">
        <v>90</v>
      </c>
      <c r="U63" s="4">
        <v>24</v>
      </c>
      <c r="V63" s="4">
        <v>90</v>
      </c>
    </row>
    <row r="64" spans="1:22" ht="13.5">
      <c r="A64" s="6"/>
      <c r="B64" s="6"/>
      <c r="C64" s="5"/>
      <c r="D64" s="5"/>
      <c r="F64" s="4"/>
      <c r="G64" s="4"/>
      <c r="I64" s="4" t="s">
        <v>248</v>
      </c>
      <c r="J64" s="4" t="s">
        <v>248</v>
      </c>
      <c r="K64" s="4" t="s">
        <v>248</v>
      </c>
      <c r="L64" s="4" t="s">
        <v>248</v>
      </c>
      <c r="M64" s="4" t="s">
        <v>248</v>
      </c>
      <c r="N64" s="4" t="s">
        <v>248</v>
      </c>
      <c r="O64" s="4" t="s">
        <v>248</v>
      </c>
      <c r="P64" s="4" t="s">
        <v>248</v>
      </c>
      <c r="Q64" s="4" t="s">
        <v>248</v>
      </c>
      <c r="R64" s="4" t="s">
        <v>248</v>
      </c>
      <c r="S64" s="4" t="s">
        <v>248</v>
      </c>
      <c r="T64" s="4" t="s">
        <v>248</v>
      </c>
      <c r="U64" s="4" t="s">
        <v>248</v>
      </c>
      <c r="V64" s="4" t="s">
        <v>248</v>
      </c>
    </row>
    <row r="65" spans="1:22" ht="13.5">
      <c r="A65" s="6"/>
      <c r="B65" s="6"/>
      <c r="C65" s="5"/>
      <c r="D65" s="5"/>
      <c r="F65" s="4"/>
      <c r="G65" s="4"/>
      <c r="I65" s="4" t="s">
        <v>248</v>
      </c>
      <c r="J65" s="4" t="s">
        <v>248</v>
      </c>
      <c r="K65" s="4" t="s">
        <v>248</v>
      </c>
      <c r="L65" s="4" t="s">
        <v>248</v>
      </c>
      <c r="M65" s="4" t="s">
        <v>248</v>
      </c>
      <c r="N65" s="4" t="s">
        <v>248</v>
      </c>
      <c r="O65" s="4" t="s">
        <v>248</v>
      </c>
      <c r="P65" s="4" t="s">
        <v>248</v>
      </c>
      <c r="Q65" s="4" t="s">
        <v>248</v>
      </c>
      <c r="R65" s="4" t="s">
        <v>248</v>
      </c>
      <c r="S65" s="4" t="s">
        <v>248</v>
      </c>
      <c r="T65" s="4" t="s">
        <v>248</v>
      </c>
      <c r="U65" s="4" t="s">
        <v>248</v>
      </c>
      <c r="V65" s="4" t="s">
        <v>248</v>
      </c>
    </row>
    <row r="66" spans="1:22" ht="13.5">
      <c r="A66" s="6"/>
      <c r="B66" s="6"/>
      <c r="C66" s="5"/>
      <c r="D66" s="5"/>
      <c r="F66" s="4"/>
      <c r="G66" s="4"/>
      <c r="I66" s="4" t="s">
        <v>248</v>
      </c>
      <c r="J66" s="4" t="s">
        <v>248</v>
      </c>
      <c r="K66" s="4" t="s">
        <v>248</v>
      </c>
      <c r="L66" s="4" t="s">
        <v>248</v>
      </c>
      <c r="M66" s="4" t="s">
        <v>248</v>
      </c>
      <c r="N66" s="4" t="s">
        <v>248</v>
      </c>
      <c r="O66" s="4" t="s">
        <v>248</v>
      </c>
      <c r="P66" s="4" t="s">
        <v>248</v>
      </c>
      <c r="Q66" s="4" t="s">
        <v>248</v>
      </c>
      <c r="R66" s="4" t="s">
        <v>248</v>
      </c>
      <c r="S66" s="4" t="s">
        <v>248</v>
      </c>
      <c r="T66" s="4" t="s">
        <v>248</v>
      </c>
      <c r="U66" s="4" t="s">
        <v>248</v>
      </c>
      <c r="V66" s="4" t="s">
        <v>248</v>
      </c>
    </row>
    <row r="67" spans="1:22" ht="13.5">
      <c r="A67" s="6"/>
      <c r="B67" s="6"/>
      <c r="C67" s="5"/>
      <c r="D67" s="5"/>
      <c r="F67" s="4"/>
      <c r="G67" s="4"/>
      <c r="I67" s="4" t="s">
        <v>248</v>
      </c>
      <c r="J67" s="4" t="s">
        <v>248</v>
      </c>
      <c r="K67" s="4" t="s">
        <v>248</v>
      </c>
      <c r="L67" s="4" t="s">
        <v>248</v>
      </c>
      <c r="M67" s="4" t="s">
        <v>248</v>
      </c>
      <c r="N67" s="4" t="s">
        <v>248</v>
      </c>
      <c r="O67" s="4" t="s">
        <v>248</v>
      </c>
      <c r="P67" s="4" t="s">
        <v>248</v>
      </c>
      <c r="Q67" s="4" t="s">
        <v>248</v>
      </c>
      <c r="R67" s="4" t="s">
        <v>248</v>
      </c>
      <c r="S67" s="4" t="s">
        <v>248</v>
      </c>
      <c r="T67" s="4" t="s">
        <v>248</v>
      </c>
      <c r="U67" s="4" t="s">
        <v>248</v>
      </c>
      <c r="V67" s="4" t="s">
        <v>248</v>
      </c>
    </row>
    <row r="68" spans="1:22" ht="13.5">
      <c r="A68" s="6"/>
      <c r="B68" s="6"/>
      <c r="C68" s="5"/>
      <c r="D68" s="5"/>
      <c r="F68" s="4"/>
      <c r="G68" s="4"/>
      <c r="I68" s="4" t="s">
        <v>248</v>
      </c>
      <c r="J68" s="4" t="s">
        <v>248</v>
      </c>
      <c r="K68" s="4" t="s">
        <v>248</v>
      </c>
      <c r="L68" s="4" t="s">
        <v>248</v>
      </c>
      <c r="M68" s="4" t="s">
        <v>248</v>
      </c>
      <c r="N68" s="4" t="s">
        <v>248</v>
      </c>
      <c r="O68" s="4" t="s">
        <v>248</v>
      </c>
      <c r="P68" s="4" t="s">
        <v>248</v>
      </c>
      <c r="Q68" s="4" t="s">
        <v>248</v>
      </c>
      <c r="R68" s="4" t="s">
        <v>248</v>
      </c>
      <c r="S68" s="4" t="s">
        <v>248</v>
      </c>
      <c r="T68" s="4" t="s">
        <v>248</v>
      </c>
      <c r="U68" s="4" t="s">
        <v>248</v>
      </c>
      <c r="V68" s="4" t="s">
        <v>248</v>
      </c>
    </row>
    <row r="69" spans="1:22" ht="13.5">
      <c r="A69" s="6"/>
      <c r="B69" s="6"/>
      <c r="C69" s="5"/>
      <c r="D69" s="5"/>
      <c r="F69" s="4"/>
      <c r="G69" s="4"/>
      <c r="I69" s="4" t="s">
        <v>248</v>
      </c>
      <c r="J69" s="4" t="s">
        <v>248</v>
      </c>
      <c r="K69" s="4" t="s">
        <v>248</v>
      </c>
      <c r="L69" s="4" t="s">
        <v>248</v>
      </c>
      <c r="M69" s="4" t="s">
        <v>248</v>
      </c>
      <c r="N69" s="4" t="s">
        <v>248</v>
      </c>
      <c r="O69" s="4" t="s">
        <v>248</v>
      </c>
      <c r="P69" s="4" t="s">
        <v>248</v>
      </c>
      <c r="Q69" s="4" t="s">
        <v>248</v>
      </c>
      <c r="R69" s="4" t="s">
        <v>248</v>
      </c>
      <c r="S69" s="4" t="s">
        <v>248</v>
      </c>
      <c r="T69" s="4" t="s">
        <v>248</v>
      </c>
      <c r="U69" s="4" t="s">
        <v>248</v>
      </c>
      <c r="V69" s="4" t="s">
        <v>248</v>
      </c>
    </row>
    <row r="70" spans="1:22" ht="13.5">
      <c r="A70" s="6"/>
      <c r="B70" s="6"/>
      <c r="C70" s="5"/>
      <c r="D70" s="5"/>
      <c r="F70" s="4"/>
      <c r="G70" s="4"/>
      <c r="I70" s="4" t="s">
        <v>248</v>
      </c>
      <c r="J70" s="4" t="s">
        <v>248</v>
      </c>
      <c r="K70" s="4" t="s">
        <v>248</v>
      </c>
      <c r="L70" s="4" t="s">
        <v>248</v>
      </c>
      <c r="M70" s="4" t="s">
        <v>248</v>
      </c>
      <c r="N70" s="4" t="s">
        <v>248</v>
      </c>
      <c r="O70" s="4" t="s">
        <v>248</v>
      </c>
      <c r="P70" s="4" t="s">
        <v>248</v>
      </c>
      <c r="Q70" s="4" t="s">
        <v>248</v>
      </c>
      <c r="R70" s="4" t="s">
        <v>248</v>
      </c>
      <c r="S70" s="4" t="s">
        <v>248</v>
      </c>
      <c r="T70" s="4" t="s">
        <v>248</v>
      </c>
      <c r="U70" s="4" t="s">
        <v>248</v>
      </c>
      <c r="V70" s="4" t="s">
        <v>248</v>
      </c>
    </row>
    <row r="71" spans="1:22" ht="13.5">
      <c r="A71" s="6"/>
      <c r="B71" s="6"/>
      <c r="C71" s="5"/>
      <c r="D71" s="5"/>
      <c r="F71" s="4"/>
      <c r="G71" s="4"/>
      <c r="I71" s="4" t="s">
        <v>248</v>
      </c>
      <c r="J71" s="4" t="s">
        <v>248</v>
      </c>
      <c r="K71" s="4" t="s">
        <v>248</v>
      </c>
      <c r="L71" s="4" t="s">
        <v>248</v>
      </c>
      <c r="M71" s="4" t="s">
        <v>248</v>
      </c>
      <c r="N71" s="4" t="s">
        <v>248</v>
      </c>
      <c r="O71" s="4" t="s">
        <v>248</v>
      </c>
      <c r="P71" s="4" t="s">
        <v>248</v>
      </c>
      <c r="Q71" s="4" t="s">
        <v>248</v>
      </c>
      <c r="R71" s="4" t="s">
        <v>248</v>
      </c>
      <c r="S71" s="4" t="s">
        <v>248</v>
      </c>
      <c r="T71" s="4" t="s">
        <v>248</v>
      </c>
      <c r="U71" s="4" t="s">
        <v>248</v>
      </c>
      <c r="V71" s="4" t="s">
        <v>248</v>
      </c>
    </row>
    <row r="72" spans="1:22" ht="13.5">
      <c r="A72" s="6"/>
      <c r="B72" s="6"/>
      <c r="C72" s="5"/>
      <c r="D72" s="5"/>
      <c r="F72" s="4"/>
      <c r="G72" s="4"/>
      <c r="I72" s="4" t="s">
        <v>248</v>
      </c>
      <c r="J72" s="4" t="s">
        <v>248</v>
      </c>
      <c r="K72" s="4" t="s">
        <v>248</v>
      </c>
      <c r="L72" s="4" t="s">
        <v>248</v>
      </c>
      <c r="M72" s="4" t="s">
        <v>248</v>
      </c>
      <c r="N72" s="4" t="s">
        <v>248</v>
      </c>
      <c r="O72" s="4" t="s">
        <v>248</v>
      </c>
      <c r="P72" s="4" t="s">
        <v>248</v>
      </c>
      <c r="Q72" s="4" t="s">
        <v>248</v>
      </c>
      <c r="R72" s="4" t="s">
        <v>248</v>
      </c>
      <c r="S72" s="4" t="s">
        <v>248</v>
      </c>
      <c r="T72" s="4" t="s">
        <v>248</v>
      </c>
      <c r="U72" s="4" t="s">
        <v>248</v>
      </c>
      <c r="V72" s="4" t="s">
        <v>248</v>
      </c>
    </row>
    <row r="73" spans="1:22" ht="13.5">
      <c r="A73" s="6"/>
      <c r="B73" s="6"/>
      <c r="C73" s="5"/>
      <c r="D73" s="5"/>
      <c r="F73" s="4"/>
      <c r="G73" s="4"/>
      <c r="I73" s="4" t="s">
        <v>248</v>
      </c>
      <c r="J73" s="4" t="s">
        <v>248</v>
      </c>
      <c r="K73" s="4" t="s">
        <v>248</v>
      </c>
      <c r="L73" s="4" t="s">
        <v>248</v>
      </c>
      <c r="M73" s="4" t="s">
        <v>248</v>
      </c>
      <c r="N73" s="4" t="s">
        <v>248</v>
      </c>
      <c r="O73" s="4" t="s">
        <v>248</v>
      </c>
      <c r="P73" s="4" t="s">
        <v>248</v>
      </c>
      <c r="Q73" s="4" t="s">
        <v>248</v>
      </c>
      <c r="R73" s="4" t="s">
        <v>248</v>
      </c>
      <c r="S73" s="4" t="s">
        <v>248</v>
      </c>
      <c r="T73" s="4" t="s">
        <v>248</v>
      </c>
      <c r="U73" s="4" t="s">
        <v>248</v>
      </c>
      <c r="V73" s="4" t="s">
        <v>248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V73"/>
  <sheetViews>
    <sheetView workbookViewId="0" topLeftCell="A1">
      <pane xSplit="7" ySplit="2" topLeftCell="H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:D27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6.375" style="0" customWidth="1"/>
    <col min="5" max="5" width="3.75390625" style="0" customWidth="1"/>
    <col min="6" max="22" width="5.00390625" style="0" customWidth="1"/>
  </cols>
  <sheetData>
    <row r="1" spans="1:4" ht="19.5" thickBot="1">
      <c r="A1" s="82" t="s">
        <v>37</v>
      </c>
      <c r="B1" s="83"/>
      <c r="C1" s="83"/>
      <c r="D1" s="84"/>
    </row>
    <row r="2" spans="8:22" ht="13.5">
      <c r="H2" t="s">
        <v>63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</row>
    <row r="3" ht="13.5">
      <c r="A3" s="9" t="s">
        <v>91</v>
      </c>
    </row>
    <row r="4" spans="1:4" ht="13.5">
      <c r="A4" s="3" t="s">
        <v>41</v>
      </c>
      <c r="B4" s="3" t="s">
        <v>34</v>
      </c>
      <c r="C4" s="3" t="s">
        <v>42</v>
      </c>
      <c r="D4" s="3" t="s">
        <v>543</v>
      </c>
    </row>
    <row r="5" spans="1:22" ht="13.5">
      <c r="A5" s="6" t="s">
        <v>108</v>
      </c>
      <c r="B5" s="6">
        <v>1</v>
      </c>
      <c r="C5" s="5" t="s">
        <v>502</v>
      </c>
      <c r="D5" s="5">
        <v>501</v>
      </c>
      <c r="F5" s="4">
        <f>IF(AND(F41&lt;&gt;"",SUMIF(I5:V5,"&gt;0",I41:V41)&gt;0),SUMPRODUCT(I5:V5,I41:V41)/SUMIF(I5:V5,"&gt;0",I41:V41),"")</f>
        <v>5.833333333333333</v>
      </c>
      <c r="G5" s="20"/>
      <c r="I5" s="4" t="s">
        <v>248</v>
      </c>
      <c r="J5" s="4" t="s">
        <v>248</v>
      </c>
      <c r="K5" s="4">
        <v>6.5</v>
      </c>
      <c r="L5" s="4">
        <v>5</v>
      </c>
      <c r="M5" s="4" t="s">
        <v>248</v>
      </c>
      <c r="N5" s="4" t="s">
        <v>248</v>
      </c>
      <c r="O5" s="4" t="s">
        <v>248</v>
      </c>
      <c r="P5" s="4" t="s">
        <v>248</v>
      </c>
      <c r="Q5" s="4" t="s">
        <v>248</v>
      </c>
      <c r="R5" s="4" t="s">
        <v>248</v>
      </c>
      <c r="S5" s="4" t="s">
        <v>248</v>
      </c>
      <c r="T5" s="4">
        <v>6</v>
      </c>
      <c r="U5" s="4" t="s">
        <v>248</v>
      </c>
      <c r="V5" s="4" t="s">
        <v>248</v>
      </c>
    </row>
    <row r="6" spans="1:22" ht="13.5">
      <c r="A6" s="6" t="s">
        <v>108</v>
      </c>
      <c r="B6" s="6">
        <v>13</v>
      </c>
      <c r="C6" s="5" t="s">
        <v>520</v>
      </c>
      <c r="D6" s="5">
        <v>513</v>
      </c>
      <c r="F6" s="4">
        <f aca="true" t="shared" si="0" ref="F6:F27">IF(AND(F42&lt;&gt;"",SUMIF(I6:V6,"&gt;0",I42:V42)&gt;0),SUMPRODUCT(I6:V6,I42:V42)/SUMIF(I6:V6,"&gt;0",I42:V42),"")</f>
        <v>5.730769230769231</v>
      </c>
      <c r="G6" s="20"/>
      <c r="I6" s="4">
        <v>7</v>
      </c>
      <c r="J6" s="4">
        <v>5.5</v>
      </c>
      <c r="K6" s="4">
        <v>6</v>
      </c>
      <c r="L6" s="4">
        <v>5.5</v>
      </c>
      <c r="M6" s="4">
        <v>6</v>
      </c>
      <c r="N6" s="4">
        <v>5.5</v>
      </c>
      <c r="O6" s="4">
        <v>5.5</v>
      </c>
      <c r="P6" s="4">
        <v>5.5</v>
      </c>
      <c r="Q6" s="4">
        <v>5.5</v>
      </c>
      <c r="R6" s="4">
        <v>5.5</v>
      </c>
      <c r="S6" s="4">
        <v>5.5</v>
      </c>
      <c r="T6" s="4" t="s">
        <v>248</v>
      </c>
      <c r="U6" s="4">
        <v>5</v>
      </c>
      <c r="V6" s="4">
        <v>6.5</v>
      </c>
    </row>
    <row r="7" spans="1:22" ht="13.5">
      <c r="A7" s="1" t="s">
        <v>110</v>
      </c>
      <c r="B7" s="1">
        <v>2</v>
      </c>
      <c r="C7" s="10" t="s">
        <v>506</v>
      </c>
      <c r="D7" s="10">
        <v>502</v>
      </c>
      <c r="F7" s="4">
        <f t="shared" si="0"/>
        <v>5.870310825294748</v>
      </c>
      <c r="G7" s="20"/>
      <c r="I7" s="4">
        <v>6.5</v>
      </c>
      <c r="J7" s="4">
        <v>6</v>
      </c>
      <c r="K7" s="4">
        <v>6</v>
      </c>
      <c r="L7" s="4">
        <v>5</v>
      </c>
      <c r="M7" s="4" t="s">
        <v>248</v>
      </c>
      <c r="N7" s="4">
        <v>5.5</v>
      </c>
      <c r="O7" s="4">
        <v>5.5</v>
      </c>
      <c r="P7" s="4">
        <v>6</v>
      </c>
      <c r="Q7" s="4">
        <v>5.5</v>
      </c>
      <c r="R7" s="4" t="s">
        <v>248</v>
      </c>
      <c r="S7" s="4">
        <v>6.5</v>
      </c>
      <c r="T7" s="4">
        <v>6</v>
      </c>
      <c r="U7" s="4">
        <v>5</v>
      </c>
      <c r="V7" s="4">
        <v>7</v>
      </c>
    </row>
    <row r="8" spans="1:22" ht="13.5">
      <c r="A8" s="1" t="s">
        <v>110</v>
      </c>
      <c r="B8" s="1">
        <v>3</v>
      </c>
      <c r="C8" s="10" t="s">
        <v>507</v>
      </c>
      <c r="D8" s="10">
        <v>503</v>
      </c>
      <c r="F8" s="4">
        <f t="shared" si="0"/>
        <v>5.666666666666667</v>
      </c>
      <c r="G8" s="20"/>
      <c r="I8" s="4" t="s">
        <v>248</v>
      </c>
      <c r="J8" s="4" t="s">
        <v>248</v>
      </c>
      <c r="K8" s="4" t="s">
        <v>248</v>
      </c>
      <c r="L8" s="4" t="s">
        <v>248</v>
      </c>
      <c r="M8" s="4" t="s">
        <v>248</v>
      </c>
      <c r="N8" s="4">
        <v>6.5</v>
      </c>
      <c r="O8" s="4">
        <v>5.5</v>
      </c>
      <c r="P8" s="4" t="s">
        <v>248</v>
      </c>
      <c r="Q8" s="4" t="s">
        <v>248</v>
      </c>
      <c r="R8" s="4" t="s">
        <v>248</v>
      </c>
      <c r="S8" s="4" t="s">
        <v>248</v>
      </c>
      <c r="T8" s="4">
        <v>5</v>
      </c>
      <c r="U8" s="4" t="s">
        <v>248</v>
      </c>
      <c r="V8" s="4" t="s">
        <v>248</v>
      </c>
    </row>
    <row r="9" spans="1:22" ht="13.5">
      <c r="A9" s="1" t="s">
        <v>110</v>
      </c>
      <c r="B9" s="1">
        <v>4</v>
      </c>
      <c r="C9" s="10" t="s">
        <v>509</v>
      </c>
      <c r="D9" s="10">
        <v>504</v>
      </c>
      <c r="F9" s="4">
        <f t="shared" si="0"/>
        <v>5.646596858638744</v>
      </c>
      <c r="G9" s="20"/>
      <c r="I9" s="4" t="s">
        <v>248</v>
      </c>
      <c r="J9" s="4" t="s">
        <v>248</v>
      </c>
      <c r="K9" s="4" t="s">
        <v>248</v>
      </c>
      <c r="L9" s="4" t="s">
        <v>248</v>
      </c>
      <c r="M9" s="4">
        <v>6</v>
      </c>
      <c r="N9" s="4">
        <v>5.5</v>
      </c>
      <c r="O9" s="4" t="s">
        <v>248</v>
      </c>
      <c r="P9" s="4">
        <v>5.5</v>
      </c>
      <c r="Q9" s="4" t="s">
        <v>248</v>
      </c>
      <c r="R9" s="4" t="s">
        <v>248</v>
      </c>
      <c r="S9" s="4" t="s">
        <v>248</v>
      </c>
      <c r="T9" s="4">
        <v>5.5</v>
      </c>
      <c r="U9" s="4">
        <v>6</v>
      </c>
      <c r="V9" s="4" t="s">
        <v>248</v>
      </c>
    </row>
    <row r="10" spans="1:22" ht="13.5">
      <c r="A10" s="1" t="s">
        <v>112</v>
      </c>
      <c r="B10" s="1">
        <v>19</v>
      </c>
      <c r="C10" s="10" t="s">
        <v>526</v>
      </c>
      <c r="D10" s="10">
        <v>519</v>
      </c>
      <c r="F10" s="4">
        <f t="shared" si="0"/>
        <v>5.63903192584964</v>
      </c>
      <c r="G10" s="20"/>
      <c r="I10" s="4">
        <v>6</v>
      </c>
      <c r="J10" s="4">
        <v>6</v>
      </c>
      <c r="K10" s="4">
        <v>6.5</v>
      </c>
      <c r="L10" s="4">
        <v>5.5</v>
      </c>
      <c r="M10" s="4">
        <v>5.5</v>
      </c>
      <c r="N10" s="4">
        <v>5</v>
      </c>
      <c r="O10" s="4" t="s">
        <v>248</v>
      </c>
      <c r="P10" s="4">
        <v>5</v>
      </c>
      <c r="Q10" s="4" t="s">
        <v>248</v>
      </c>
      <c r="R10" s="4">
        <v>6</v>
      </c>
      <c r="S10" s="4">
        <v>6</v>
      </c>
      <c r="T10" s="4">
        <v>5</v>
      </c>
      <c r="U10" s="4">
        <v>5.5</v>
      </c>
      <c r="V10" s="4" t="s">
        <v>248</v>
      </c>
    </row>
    <row r="11" spans="1:22" ht="13.5">
      <c r="A11" s="1" t="s">
        <v>112</v>
      </c>
      <c r="B11" s="1">
        <v>23</v>
      </c>
      <c r="C11" s="10" t="s">
        <v>504</v>
      </c>
      <c r="D11" s="10">
        <v>523</v>
      </c>
      <c r="F11" s="4">
        <f t="shared" si="0"/>
        <v>5.800295857988166</v>
      </c>
      <c r="G11" s="20"/>
      <c r="I11" s="4">
        <v>6.5</v>
      </c>
      <c r="J11" s="4">
        <v>5.5</v>
      </c>
      <c r="K11" s="4" t="s">
        <v>248</v>
      </c>
      <c r="L11" s="4">
        <v>6</v>
      </c>
      <c r="M11" s="4">
        <v>5</v>
      </c>
      <c r="N11" s="4" t="s">
        <v>248</v>
      </c>
      <c r="O11" s="4" t="s">
        <v>248</v>
      </c>
      <c r="P11" s="4">
        <v>6.5</v>
      </c>
      <c r="Q11" s="4" t="s">
        <v>248</v>
      </c>
      <c r="R11" s="4">
        <v>5.5</v>
      </c>
      <c r="S11" s="4">
        <v>5.5</v>
      </c>
      <c r="T11" s="4">
        <v>6</v>
      </c>
      <c r="U11" s="4">
        <v>6</v>
      </c>
      <c r="V11" s="4" t="s">
        <v>248</v>
      </c>
    </row>
    <row r="12" spans="1:22" ht="13.5">
      <c r="A12" s="1" t="s">
        <v>112</v>
      </c>
      <c r="B12" s="1">
        <v>26</v>
      </c>
      <c r="C12" s="10" t="s">
        <v>523</v>
      </c>
      <c r="D12" s="10">
        <v>526</v>
      </c>
      <c r="F12" s="4">
        <f t="shared" si="0"/>
        <v>5.641732283464567</v>
      </c>
      <c r="G12" s="20"/>
      <c r="I12" s="4" t="s">
        <v>248</v>
      </c>
      <c r="J12" s="4" t="s">
        <v>248</v>
      </c>
      <c r="K12" s="4" t="s">
        <v>248</v>
      </c>
      <c r="L12" s="4">
        <v>5.5</v>
      </c>
      <c r="M12" s="4">
        <v>6.5</v>
      </c>
      <c r="N12" s="4" t="s">
        <v>248</v>
      </c>
      <c r="O12" s="4" t="s">
        <v>248</v>
      </c>
      <c r="P12" s="4" t="s">
        <v>248</v>
      </c>
      <c r="Q12" s="4" t="s">
        <v>248</v>
      </c>
      <c r="R12" s="4" t="s">
        <v>248</v>
      </c>
      <c r="S12" s="4" t="s">
        <v>248</v>
      </c>
      <c r="T12" s="4" t="s">
        <v>248</v>
      </c>
      <c r="U12" s="4" t="s">
        <v>248</v>
      </c>
      <c r="V12" s="4">
        <v>5.5</v>
      </c>
    </row>
    <row r="13" spans="1:22" ht="13.5">
      <c r="A13" s="8" t="s">
        <v>113</v>
      </c>
      <c r="B13" s="8">
        <v>6</v>
      </c>
      <c r="C13" s="11" t="s">
        <v>58</v>
      </c>
      <c r="D13" s="11">
        <v>506</v>
      </c>
      <c r="F13" s="4">
        <f t="shared" si="0"/>
        <v>5.6490455212922175</v>
      </c>
      <c r="G13" s="20"/>
      <c r="I13" s="4" t="s">
        <v>248</v>
      </c>
      <c r="J13" s="4">
        <v>5.5</v>
      </c>
      <c r="K13" s="4" t="s">
        <v>248</v>
      </c>
      <c r="L13" s="4" t="s">
        <v>248</v>
      </c>
      <c r="M13" s="4">
        <v>5.5</v>
      </c>
      <c r="N13" s="4" t="s">
        <v>248</v>
      </c>
      <c r="O13" s="4">
        <v>5.5</v>
      </c>
      <c r="P13" s="4" t="s">
        <v>248</v>
      </c>
      <c r="Q13" s="4">
        <v>5.5</v>
      </c>
      <c r="R13" s="4">
        <v>6.5</v>
      </c>
      <c r="S13" s="4">
        <v>5.5</v>
      </c>
      <c r="T13" s="4">
        <v>5</v>
      </c>
      <c r="U13" s="4" t="s">
        <v>248</v>
      </c>
      <c r="V13" s="4">
        <v>6</v>
      </c>
    </row>
    <row r="14" spans="1:22" ht="13.5">
      <c r="A14" s="8" t="s">
        <v>113</v>
      </c>
      <c r="B14" s="8">
        <v>27</v>
      </c>
      <c r="C14" s="11" t="s">
        <v>165</v>
      </c>
      <c r="D14" s="11">
        <v>527</v>
      </c>
      <c r="F14" s="4">
        <f t="shared" si="0"/>
        <v>5.706161137440758</v>
      </c>
      <c r="G14" s="20"/>
      <c r="I14" s="4">
        <v>6</v>
      </c>
      <c r="J14" s="4" t="s">
        <v>248</v>
      </c>
      <c r="K14" s="4" t="s">
        <v>248</v>
      </c>
      <c r="L14" s="4">
        <v>6.5</v>
      </c>
      <c r="M14" s="4" t="s">
        <v>248</v>
      </c>
      <c r="N14" s="4">
        <v>6.5</v>
      </c>
      <c r="O14" s="4">
        <v>5.5</v>
      </c>
      <c r="P14" s="4">
        <v>6</v>
      </c>
      <c r="Q14" s="4">
        <v>5.5</v>
      </c>
      <c r="R14" s="4">
        <v>5</v>
      </c>
      <c r="S14" s="4" t="s">
        <v>248</v>
      </c>
      <c r="T14" s="4" t="s">
        <v>248</v>
      </c>
      <c r="U14" s="4" t="s">
        <v>248</v>
      </c>
      <c r="V14" s="4" t="s">
        <v>248</v>
      </c>
    </row>
    <row r="15" spans="1:22" ht="13.5">
      <c r="A15" s="8" t="s">
        <v>113</v>
      </c>
      <c r="B15" s="8">
        <v>7</v>
      </c>
      <c r="C15" s="11" t="s">
        <v>510</v>
      </c>
      <c r="D15" s="11">
        <v>507</v>
      </c>
      <c r="F15" s="4">
        <f t="shared" si="0"/>
        <v>5.850069735006974</v>
      </c>
      <c r="G15" s="20"/>
      <c r="I15" s="4">
        <v>5.5</v>
      </c>
      <c r="J15" s="4">
        <v>5.5</v>
      </c>
      <c r="K15" s="4">
        <v>6.5</v>
      </c>
      <c r="L15" s="4">
        <v>6</v>
      </c>
      <c r="M15" s="4">
        <v>5.5</v>
      </c>
      <c r="N15" s="4">
        <v>5.5</v>
      </c>
      <c r="O15" s="4">
        <v>6</v>
      </c>
      <c r="P15" s="4">
        <v>6</v>
      </c>
      <c r="Q15" s="4">
        <v>6</v>
      </c>
      <c r="R15" s="4" t="s">
        <v>248</v>
      </c>
      <c r="S15" s="4" t="s">
        <v>248</v>
      </c>
      <c r="T15" s="4">
        <v>6</v>
      </c>
      <c r="U15" s="4">
        <v>6</v>
      </c>
      <c r="V15" s="4" t="s">
        <v>248</v>
      </c>
    </row>
    <row r="16" spans="1:22" ht="13.5">
      <c r="A16" s="8" t="s">
        <v>113</v>
      </c>
      <c r="B16" s="8">
        <v>33</v>
      </c>
      <c r="C16" s="11" t="s">
        <v>140</v>
      </c>
      <c r="D16" s="11">
        <v>533</v>
      </c>
      <c r="F16" s="4">
        <f t="shared" si="0"/>
        <v>5.802768166089965</v>
      </c>
      <c r="G16" s="20"/>
      <c r="I16" s="4" t="s">
        <v>248</v>
      </c>
      <c r="J16" s="4" t="s">
        <v>248</v>
      </c>
      <c r="K16" s="4">
        <v>6.5</v>
      </c>
      <c r="L16" s="4">
        <v>6</v>
      </c>
      <c r="M16" s="4">
        <v>5.5</v>
      </c>
      <c r="N16" s="4">
        <v>6</v>
      </c>
      <c r="O16" s="4">
        <v>5</v>
      </c>
      <c r="P16" s="4">
        <v>6</v>
      </c>
      <c r="Q16" s="4">
        <v>5</v>
      </c>
      <c r="R16" s="4" t="s">
        <v>248</v>
      </c>
      <c r="S16" s="4" t="s">
        <v>248</v>
      </c>
      <c r="T16" s="4">
        <v>5.5</v>
      </c>
      <c r="U16" s="4">
        <v>5.5</v>
      </c>
      <c r="V16" s="4">
        <v>7</v>
      </c>
    </row>
    <row r="17" spans="1:22" ht="13.5">
      <c r="A17" s="8" t="s">
        <v>114</v>
      </c>
      <c r="B17" s="8">
        <v>15</v>
      </c>
      <c r="C17" s="11" t="s">
        <v>527</v>
      </c>
      <c r="D17" s="11">
        <v>515</v>
      </c>
      <c r="F17" s="4">
        <f t="shared" si="0"/>
        <v>5.642857142857143</v>
      </c>
      <c r="G17" s="20"/>
      <c r="I17" s="4" t="s">
        <v>248</v>
      </c>
      <c r="J17" s="4" t="s">
        <v>248</v>
      </c>
      <c r="K17" s="4">
        <v>5.5</v>
      </c>
      <c r="L17" s="4" t="s">
        <v>248</v>
      </c>
      <c r="M17" s="4" t="s">
        <v>248</v>
      </c>
      <c r="N17" s="4" t="s">
        <v>248</v>
      </c>
      <c r="O17" s="4" t="s">
        <v>248</v>
      </c>
      <c r="P17" s="4" t="s">
        <v>248</v>
      </c>
      <c r="Q17" s="4" t="s">
        <v>248</v>
      </c>
      <c r="R17" s="4">
        <v>5.5</v>
      </c>
      <c r="S17" s="4" t="s">
        <v>248</v>
      </c>
      <c r="T17" s="4">
        <v>6</v>
      </c>
      <c r="U17" s="4">
        <v>5.5</v>
      </c>
      <c r="V17" s="4">
        <v>6</v>
      </c>
    </row>
    <row r="18" spans="1:22" ht="13.5">
      <c r="A18" s="8" t="s">
        <v>114</v>
      </c>
      <c r="B18" s="8">
        <v>16</v>
      </c>
      <c r="C18" s="11" t="s">
        <v>536</v>
      </c>
      <c r="D18" s="11">
        <v>516</v>
      </c>
      <c r="F18" s="4">
        <f t="shared" si="0"/>
        <v>6.244186046511628</v>
      </c>
      <c r="G18" s="20"/>
      <c r="I18" s="4">
        <v>6</v>
      </c>
      <c r="J18" s="4" t="s">
        <v>248</v>
      </c>
      <c r="K18" s="4">
        <v>5</v>
      </c>
      <c r="L18" s="4" t="s">
        <v>248</v>
      </c>
      <c r="M18" s="4" t="s">
        <v>248</v>
      </c>
      <c r="N18" s="4" t="s">
        <v>248</v>
      </c>
      <c r="O18" s="4">
        <v>6</v>
      </c>
      <c r="P18" s="4">
        <v>6.5</v>
      </c>
      <c r="Q18" s="4">
        <v>7</v>
      </c>
      <c r="R18" s="4">
        <v>6.5</v>
      </c>
      <c r="S18" s="4">
        <v>6.5</v>
      </c>
      <c r="T18" s="4">
        <v>6.5</v>
      </c>
      <c r="U18" s="4">
        <v>6</v>
      </c>
      <c r="V18" s="4" t="s">
        <v>248</v>
      </c>
    </row>
    <row r="19" spans="1:22" ht="13.5">
      <c r="A19" s="8" t="s">
        <v>115</v>
      </c>
      <c r="B19" s="8">
        <v>20</v>
      </c>
      <c r="C19" s="11" t="s">
        <v>62</v>
      </c>
      <c r="D19" s="11">
        <v>520</v>
      </c>
      <c r="F19" s="4">
        <f t="shared" si="0"/>
        <v>5.390932982917215</v>
      </c>
      <c r="G19" s="20"/>
      <c r="I19" s="4">
        <v>6</v>
      </c>
      <c r="J19" s="4">
        <v>5.5</v>
      </c>
      <c r="K19" s="4">
        <v>4</v>
      </c>
      <c r="L19" s="4" t="s">
        <v>248</v>
      </c>
      <c r="M19" s="4">
        <v>5.5</v>
      </c>
      <c r="N19" s="4">
        <v>5.5</v>
      </c>
      <c r="O19" s="4">
        <v>5</v>
      </c>
      <c r="P19" s="4">
        <v>5.5</v>
      </c>
      <c r="Q19" s="4">
        <v>5.5</v>
      </c>
      <c r="R19" s="4">
        <v>5.5</v>
      </c>
      <c r="S19" s="4">
        <v>6</v>
      </c>
      <c r="T19" s="4" t="s">
        <v>248</v>
      </c>
      <c r="U19" s="4" t="s">
        <v>248</v>
      </c>
      <c r="V19" s="4">
        <v>5.5</v>
      </c>
    </row>
    <row r="20" spans="1:22" ht="13.5">
      <c r="A20" s="8" t="s">
        <v>117</v>
      </c>
      <c r="B20" s="8">
        <v>11</v>
      </c>
      <c r="C20" s="11" t="s">
        <v>528</v>
      </c>
      <c r="D20" s="11">
        <v>511</v>
      </c>
      <c r="F20" s="4">
        <f t="shared" si="0"/>
        <v>6.18</v>
      </c>
      <c r="G20" s="20"/>
      <c r="I20" s="4">
        <v>6</v>
      </c>
      <c r="J20" s="4">
        <v>7.5</v>
      </c>
      <c r="K20" s="4" t="s">
        <v>248</v>
      </c>
      <c r="L20" s="4">
        <v>5.5</v>
      </c>
      <c r="M20" s="4">
        <v>6.5</v>
      </c>
      <c r="N20" s="4">
        <v>6</v>
      </c>
      <c r="O20" s="4">
        <v>6</v>
      </c>
      <c r="P20" s="4">
        <v>6.5</v>
      </c>
      <c r="Q20" s="4">
        <v>6.5</v>
      </c>
      <c r="R20" s="4">
        <v>6</v>
      </c>
      <c r="S20" s="4">
        <v>6.5</v>
      </c>
      <c r="T20" s="4" t="s">
        <v>248</v>
      </c>
      <c r="U20" s="4" t="s">
        <v>248</v>
      </c>
      <c r="V20" s="4">
        <v>5.5</v>
      </c>
    </row>
    <row r="21" spans="1:22" ht="13.5">
      <c r="A21" s="8" t="s">
        <v>117</v>
      </c>
      <c r="B21" s="8">
        <v>17</v>
      </c>
      <c r="C21" s="11" t="s">
        <v>529</v>
      </c>
      <c r="D21" s="11">
        <v>517</v>
      </c>
      <c r="F21" s="4">
        <f t="shared" si="0"/>
        <v>5.8248922413793105</v>
      </c>
      <c r="G21" s="20"/>
      <c r="I21" s="4">
        <v>5</v>
      </c>
      <c r="J21" s="4">
        <v>5</v>
      </c>
      <c r="K21" s="4">
        <v>5</v>
      </c>
      <c r="L21" s="4" t="s">
        <v>248</v>
      </c>
      <c r="M21" s="4">
        <v>5.5</v>
      </c>
      <c r="N21" s="4">
        <v>7</v>
      </c>
      <c r="O21" s="4">
        <v>6.5</v>
      </c>
      <c r="P21" s="4">
        <v>6</v>
      </c>
      <c r="Q21" s="4">
        <v>5.5</v>
      </c>
      <c r="R21" s="4">
        <v>5.5</v>
      </c>
      <c r="S21" s="4">
        <v>5.5</v>
      </c>
      <c r="T21" s="4" t="s">
        <v>248</v>
      </c>
      <c r="U21" s="4">
        <v>5.5</v>
      </c>
      <c r="V21" s="4">
        <v>7</v>
      </c>
    </row>
    <row r="22" spans="1:22" ht="13.5">
      <c r="A22" s="2" t="s">
        <v>132</v>
      </c>
      <c r="B22" s="2">
        <v>12</v>
      </c>
      <c r="C22" s="12" t="s">
        <v>518</v>
      </c>
      <c r="D22" s="12">
        <v>512</v>
      </c>
      <c r="F22" s="4">
        <f t="shared" si="0"/>
        <v>5.204620462046204</v>
      </c>
      <c r="G22" s="20"/>
      <c r="I22" s="4">
        <v>5.5</v>
      </c>
      <c r="J22" s="4">
        <v>6</v>
      </c>
      <c r="K22" s="4">
        <v>5</v>
      </c>
      <c r="L22" s="4">
        <v>5.5</v>
      </c>
      <c r="M22" s="4">
        <v>4.5</v>
      </c>
      <c r="N22" s="4" t="s">
        <v>248</v>
      </c>
      <c r="O22" s="4">
        <v>4.5</v>
      </c>
      <c r="P22" s="4" t="s">
        <v>248</v>
      </c>
      <c r="Q22" s="4">
        <v>5.5</v>
      </c>
      <c r="R22" s="4">
        <v>5</v>
      </c>
      <c r="S22" s="4">
        <v>5.5</v>
      </c>
      <c r="T22" s="4">
        <v>6</v>
      </c>
      <c r="U22" s="4" t="s">
        <v>248</v>
      </c>
      <c r="V22" s="4" t="s">
        <v>248</v>
      </c>
    </row>
    <row r="23" spans="1:22" ht="13.5">
      <c r="A23" s="2" t="s">
        <v>132</v>
      </c>
      <c r="B23" s="2">
        <v>63</v>
      </c>
      <c r="C23" s="12" t="s">
        <v>535</v>
      </c>
      <c r="D23" s="12">
        <v>563</v>
      </c>
      <c r="F23" s="4">
        <f t="shared" si="0"/>
        <v>5.143911439114391</v>
      </c>
      <c r="G23" s="20"/>
      <c r="I23" s="4">
        <v>5.5</v>
      </c>
      <c r="J23" s="4">
        <v>5.5</v>
      </c>
      <c r="K23" s="4">
        <v>5.5</v>
      </c>
      <c r="L23" s="4">
        <v>4.5</v>
      </c>
      <c r="M23" s="4">
        <v>5.5</v>
      </c>
      <c r="N23" s="4" t="s">
        <v>248</v>
      </c>
      <c r="O23" s="4" t="s">
        <v>247</v>
      </c>
      <c r="P23" s="4" t="s">
        <v>248</v>
      </c>
      <c r="Q23" s="4" t="s">
        <v>248</v>
      </c>
      <c r="R23" s="4">
        <v>6</v>
      </c>
      <c r="S23" s="4">
        <v>6</v>
      </c>
      <c r="T23" s="4" t="s">
        <v>248</v>
      </c>
      <c r="U23" s="4" t="s">
        <v>248</v>
      </c>
      <c r="V23" s="4">
        <v>5</v>
      </c>
    </row>
    <row r="24" spans="1:22" ht="13.5">
      <c r="A24" s="2" t="s">
        <v>119</v>
      </c>
      <c r="B24" s="2">
        <v>9</v>
      </c>
      <c r="C24" s="12" t="s">
        <v>516</v>
      </c>
      <c r="D24" s="12">
        <v>509</v>
      </c>
      <c r="F24" s="4">
        <f t="shared" si="0"/>
        <v>5.8668430335097</v>
      </c>
      <c r="G24" s="20"/>
      <c r="I24" s="4" t="s">
        <v>248</v>
      </c>
      <c r="J24" s="4">
        <v>5.5</v>
      </c>
      <c r="K24" s="4" t="s">
        <v>248</v>
      </c>
      <c r="L24" s="4" t="s">
        <v>248</v>
      </c>
      <c r="M24" s="4">
        <v>6</v>
      </c>
      <c r="N24" s="4">
        <v>6</v>
      </c>
      <c r="O24" s="4" t="s">
        <v>248</v>
      </c>
      <c r="P24" s="4">
        <v>6.5</v>
      </c>
      <c r="Q24" s="4">
        <v>5</v>
      </c>
      <c r="R24" s="4" t="s">
        <v>248</v>
      </c>
      <c r="S24" s="4">
        <v>5.5</v>
      </c>
      <c r="T24" s="4">
        <v>6.5</v>
      </c>
      <c r="U24" s="4">
        <v>6</v>
      </c>
      <c r="V24" s="4">
        <v>6</v>
      </c>
    </row>
    <row r="25" spans="1:22" ht="13.5">
      <c r="A25" s="2" t="s">
        <v>118</v>
      </c>
      <c r="B25" s="2">
        <v>5</v>
      </c>
      <c r="C25" s="12" t="s">
        <v>171</v>
      </c>
      <c r="D25" s="12">
        <v>505</v>
      </c>
      <c r="F25" s="4">
        <f t="shared" si="0"/>
        <v>5.562809917355372</v>
      </c>
      <c r="G25" s="20"/>
      <c r="I25" s="4">
        <v>5.5</v>
      </c>
      <c r="J25" s="4">
        <v>5</v>
      </c>
      <c r="K25" s="4">
        <v>5.5</v>
      </c>
      <c r="L25" s="4">
        <v>5.5</v>
      </c>
      <c r="M25" s="4" t="s">
        <v>248</v>
      </c>
      <c r="N25" s="4">
        <v>5.5</v>
      </c>
      <c r="O25" s="4" t="s">
        <v>248</v>
      </c>
      <c r="P25" s="4" t="s">
        <v>248</v>
      </c>
      <c r="Q25" s="4">
        <v>6</v>
      </c>
      <c r="R25" s="4">
        <v>6</v>
      </c>
      <c r="S25" s="4">
        <v>6.5</v>
      </c>
      <c r="T25" s="4">
        <v>4.5</v>
      </c>
      <c r="U25" s="4">
        <v>6.5</v>
      </c>
      <c r="V25" s="4" t="s">
        <v>248</v>
      </c>
    </row>
    <row r="26" spans="1:22" ht="13.5">
      <c r="A26" s="2" t="s">
        <v>118</v>
      </c>
      <c r="B26" s="2">
        <v>8</v>
      </c>
      <c r="C26" s="12" t="s">
        <v>539</v>
      </c>
      <c r="D26" s="12">
        <v>508</v>
      </c>
      <c r="F26" s="4">
        <f t="shared" si="0"/>
        <v>5.601593625498008</v>
      </c>
      <c r="G26" s="20"/>
      <c r="I26" s="4" t="s">
        <v>248</v>
      </c>
      <c r="J26" s="4">
        <v>6</v>
      </c>
      <c r="K26" s="4">
        <v>6</v>
      </c>
      <c r="L26" s="4">
        <v>5</v>
      </c>
      <c r="M26" s="4" t="s">
        <v>248</v>
      </c>
      <c r="N26" s="4">
        <v>7</v>
      </c>
      <c r="O26" s="4">
        <v>5.5</v>
      </c>
      <c r="P26" s="4" t="s">
        <v>248</v>
      </c>
      <c r="Q26" s="4" t="s">
        <v>248</v>
      </c>
      <c r="R26" s="4" t="s">
        <v>248</v>
      </c>
      <c r="S26" s="4" t="s">
        <v>248</v>
      </c>
      <c r="T26" s="4" t="s">
        <v>248</v>
      </c>
      <c r="U26" s="4">
        <v>6.5</v>
      </c>
      <c r="V26" s="4" t="s">
        <v>248</v>
      </c>
    </row>
    <row r="27" spans="1:22" ht="13.5">
      <c r="A27" s="2" t="s">
        <v>118</v>
      </c>
      <c r="B27" s="2">
        <v>25</v>
      </c>
      <c r="C27" s="12" t="s">
        <v>44</v>
      </c>
      <c r="D27" s="12">
        <v>525</v>
      </c>
      <c r="F27" s="4">
        <f t="shared" si="0"/>
        <v>5.5</v>
      </c>
      <c r="G27" s="20"/>
      <c r="I27" s="4">
        <v>5</v>
      </c>
      <c r="J27" s="4" t="s">
        <v>248</v>
      </c>
      <c r="K27" s="4" t="s">
        <v>248</v>
      </c>
      <c r="L27" s="4" t="s">
        <v>248</v>
      </c>
      <c r="M27" s="4" t="s">
        <v>248</v>
      </c>
      <c r="N27" s="4" t="s">
        <v>248</v>
      </c>
      <c r="O27" s="4" t="s">
        <v>248</v>
      </c>
      <c r="P27" s="4">
        <v>6.5</v>
      </c>
      <c r="Q27" s="4">
        <v>6.5</v>
      </c>
      <c r="R27" s="4">
        <v>6</v>
      </c>
      <c r="S27" s="4">
        <v>4.5</v>
      </c>
      <c r="T27" s="4" t="s">
        <v>248</v>
      </c>
      <c r="U27" s="4">
        <v>4.5</v>
      </c>
      <c r="V27" s="4" t="s">
        <v>248</v>
      </c>
    </row>
    <row r="28" spans="1:22" ht="13.5">
      <c r="A28" s="6"/>
      <c r="B28" s="6"/>
      <c r="C28" s="5"/>
      <c r="D28" s="5"/>
      <c r="F28" s="4"/>
      <c r="G28" s="20"/>
      <c r="I28" s="4" t="s">
        <v>248</v>
      </c>
      <c r="J28" s="4" t="s">
        <v>248</v>
      </c>
      <c r="K28" s="4" t="s">
        <v>248</v>
      </c>
      <c r="L28" s="4" t="s">
        <v>248</v>
      </c>
      <c r="M28" s="4" t="s">
        <v>248</v>
      </c>
      <c r="N28" s="4" t="s">
        <v>248</v>
      </c>
      <c r="O28" s="4" t="s">
        <v>248</v>
      </c>
      <c r="P28" s="4" t="s">
        <v>248</v>
      </c>
      <c r="Q28" s="4" t="s">
        <v>248</v>
      </c>
      <c r="R28" s="4" t="s">
        <v>248</v>
      </c>
      <c r="S28" s="4" t="s">
        <v>248</v>
      </c>
      <c r="T28" s="4" t="s">
        <v>248</v>
      </c>
      <c r="U28" s="4" t="s">
        <v>248</v>
      </c>
      <c r="V28" s="4" t="s">
        <v>248</v>
      </c>
    </row>
    <row r="29" spans="1:22" ht="13.5">
      <c r="A29" s="6"/>
      <c r="B29" s="6"/>
      <c r="C29" s="5"/>
      <c r="D29" s="5"/>
      <c r="F29" s="4"/>
      <c r="G29" s="20"/>
      <c r="I29" s="4" t="s">
        <v>248</v>
      </c>
      <c r="J29" s="4" t="s">
        <v>248</v>
      </c>
      <c r="K29" s="4" t="s">
        <v>248</v>
      </c>
      <c r="L29" s="4" t="s">
        <v>248</v>
      </c>
      <c r="M29" s="4" t="s">
        <v>248</v>
      </c>
      <c r="N29" s="4" t="s">
        <v>248</v>
      </c>
      <c r="O29" s="4" t="s">
        <v>248</v>
      </c>
      <c r="P29" s="4" t="s">
        <v>248</v>
      </c>
      <c r="Q29" s="4" t="s">
        <v>248</v>
      </c>
      <c r="R29" s="4" t="s">
        <v>248</v>
      </c>
      <c r="S29" s="4" t="s">
        <v>248</v>
      </c>
      <c r="T29" s="4" t="s">
        <v>248</v>
      </c>
      <c r="U29" s="4" t="s">
        <v>248</v>
      </c>
      <c r="V29" s="4" t="s">
        <v>248</v>
      </c>
    </row>
    <row r="30" spans="1:22" ht="13.5">
      <c r="A30" s="6"/>
      <c r="B30" s="6"/>
      <c r="C30" s="5"/>
      <c r="D30" s="5"/>
      <c r="F30" s="4"/>
      <c r="G30" s="20"/>
      <c r="I30" s="4" t="s">
        <v>248</v>
      </c>
      <c r="J30" s="4" t="s">
        <v>248</v>
      </c>
      <c r="K30" s="4" t="s">
        <v>248</v>
      </c>
      <c r="L30" s="4" t="s">
        <v>248</v>
      </c>
      <c r="M30" s="4" t="s">
        <v>248</v>
      </c>
      <c r="N30" s="4" t="s">
        <v>248</v>
      </c>
      <c r="O30" s="4" t="s">
        <v>248</v>
      </c>
      <c r="P30" s="4" t="s">
        <v>248</v>
      </c>
      <c r="Q30" s="4" t="s">
        <v>248</v>
      </c>
      <c r="R30" s="4" t="s">
        <v>248</v>
      </c>
      <c r="S30" s="4" t="s">
        <v>248</v>
      </c>
      <c r="T30" s="4" t="s">
        <v>248</v>
      </c>
      <c r="U30" s="4" t="s">
        <v>248</v>
      </c>
      <c r="V30" s="4" t="s">
        <v>248</v>
      </c>
    </row>
    <row r="31" spans="1:22" ht="13.5">
      <c r="A31" s="6"/>
      <c r="B31" s="6"/>
      <c r="C31" s="5"/>
      <c r="D31" s="5"/>
      <c r="F31" s="4"/>
      <c r="G31" s="20"/>
      <c r="I31" s="4" t="s">
        <v>248</v>
      </c>
      <c r="J31" s="4" t="s">
        <v>248</v>
      </c>
      <c r="K31" s="4" t="s">
        <v>248</v>
      </c>
      <c r="L31" s="4" t="s">
        <v>248</v>
      </c>
      <c r="M31" s="4" t="s">
        <v>248</v>
      </c>
      <c r="N31" s="4" t="s">
        <v>248</v>
      </c>
      <c r="O31" s="4" t="s">
        <v>248</v>
      </c>
      <c r="P31" s="4" t="s">
        <v>248</v>
      </c>
      <c r="Q31" s="4" t="s">
        <v>248</v>
      </c>
      <c r="R31" s="4" t="s">
        <v>248</v>
      </c>
      <c r="S31" s="4" t="s">
        <v>248</v>
      </c>
      <c r="T31" s="4" t="s">
        <v>248</v>
      </c>
      <c r="U31" s="4" t="s">
        <v>248</v>
      </c>
      <c r="V31" s="4" t="s">
        <v>248</v>
      </c>
    </row>
    <row r="32" spans="1:22" ht="13.5">
      <c r="A32" s="6"/>
      <c r="B32" s="6"/>
      <c r="C32" s="5"/>
      <c r="D32" s="5"/>
      <c r="F32" s="4"/>
      <c r="G32" s="20"/>
      <c r="I32" s="4" t="s">
        <v>248</v>
      </c>
      <c r="J32" s="4" t="s">
        <v>248</v>
      </c>
      <c r="K32" s="4" t="s">
        <v>248</v>
      </c>
      <c r="L32" s="4" t="s">
        <v>248</v>
      </c>
      <c r="M32" s="4" t="s">
        <v>248</v>
      </c>
      <c r="N32" s="4" t="s">
        <v>248</v>
      </c>
      <c r="O32" s="4" t="s">
        <v>248</v>
      </c>
      <c r="P32" s="4" t="s">
        <v>248</v>
      </c>
      <c r="Q32" s="4" t="s">
        <v>248</v>
      </c>
      <c r="R32" s="4" t="s">
        <v>248</v>
      </c>
      <c r="S32" s="4" t="s">
        <v>248</v>
      </c>
      <c r="T32" s="4" t="s">
        <v>248</v>
      </c>
      <c r="U32" s="4" t="s">
        <v>248</v>
      </c>
      <c r="V32" s="4" t="s">
        <v>248</v>
      </c>
    </row>
    <row r="33" spans="1:22" ht="13.5">
      <c r="A33" s="6"/>
      <c r="B33" s="6"/>
      <c r="C33" s="5"/>
      <c r="D33" s="5"/>
      <c r="F33" s="4"/>
      <c r="G33" s="20"/>
      <c r="I33" s="4" t="s">
        <v>248</v>
      </c>
      <c r="J33" s="4" t="s">
        <v>248</v>
      </c>
      <c r="K33" s="4" t="s">
        <v>248</v>
      </c>
      <c r="L33" s="4" t="s">
        <v>248</v>
      </c>
      <c r="M33" s="4" t="s">
        <v>248</v>
      </c>
      <c r="N33" s="4" t="s">
        <v>248</v>
      </c>
      <c r="O33" s="4" t="s">
        <v>248</v>
      </c>
      <c r="P33" s="4" t="s">
        <v>248</v>
      </c>
      <c r="Q33" s="4" t="s">
        <v>248</v>
      </c>
      <c r="R33" s="4" t="s">
        <v>248</v>
      </c>
      <c r="S33" s="4" t="s">
        <v>248</v>
      </c>
      <c r="T33" s="4" t="s">
        <v>248</v>
      </c>
      <c r="U33" s="4" t="s">
        <v>248</v>
      </c>
      <c r="V33" s="4" t="s">
        <v>248</v>
      </c>
    </row>
    <row r="34" spans="1:22" ht="13.5">
      <c r="A34" s="6"/>
      <c r="B34" s="6"/>
      <c r="C34" s="5"/>
      <c r="D34" s="5"/>
      <c r="F34" s="4"/>
      <c r="G34" s="20"/>
      <c r="I34" s="4" t="s">
        <v>248</v>
      </c>
      <c r="J34" s="4" t="s">
        <v>248</v>
      </c>
      <c r="K34" s="4" t="s">
        <v>248</v>
      </c>
      <c r="L34" s="4" t="s">
        <v>248</v>
      </c>
      <c r="M34" s="4" t="s">
        <v>248</v>
      </c>
      <c r="N34" s="4" t="s">
        <v>248</v>
      </c>
      <c r="O34" s="4" t="s">
        <v>248</v>
      </c>
      <c r="P34" s="4" t="s">
        <v>248</v>
      </c>
      <c r="Q34" s="4" t="s">
        <v>248</v>
      </c>
      <c r="R34" s="4" t="s">
        <v>248</v>
      </c>
      <c r="S34" s="4" t="s">
        <v>248</v>
      </c>
      <c r="T34" s="4" t="s">
        <v>248</v>
      </c>
      <c r="U34" s="4" t="s">
        <v>248</v>
      </c>
      <c r="V34" s="4" t="s">
        <v>248</v>
      </c>
    </row>
    <row r="35" spans="1:22" ht="13.5">
      <c r="A35" s="6"/>
      <c r="B35" s="6"/>
      <c r="C35" s="5"/>
      <c r="D35" s="5"/>
      <c r="F35" s="4"/>
      <c r="G35" s="20"/>
      <c r="I35" s="4" t="s">
        <v>248</v>
      </c>
      <c r="J35" s="4" t="s">
        <v>248</v>
      </c>
      <c r="K35" s="4" t="s">
        <v>248</v>
      </c>
      <c r="L35" s="4" t="s">
        <v>248</v>
      </c>
      <c r="M35" s="4" t="s">
        <v>248</v>
      </c>
      <c r="N35" s="4" t="s">
        <v>248</v>
      </c>
      <c r="O35" s="4" t="s">
        <v>248</v>
      </c>
      <c r="P35" s="4" t="s">
        <v>248</v>
      </c>
      <c r="Q35" s="4" t="s">
        <v>248</v>
      </c>
      <c r="R35" s="4" t="s">
        <v>248</v>
      </c>
      <c r="S35" s="4" t="s">
        <v>248</v>
      </c>
      <c r="T35" s="4" t="s">
        <v>248</v>
      </c>
      <c r="U35" s="4" t="s">
        <v>248</v>
      </c>
      <c r="V35" s="4" t="s">
        <v>248</v>
      </c>
    </row>
    <row r="36" spans="1:22" ht="13.5">
      <c r="A36" s="6"/>
      <c r="B36" s="6"/>
      <c r="C36" s="5"/>
      <c r="D36" s="5"/>
      <c r="F36" s="4"/>
      <c r="G36" s="20"/>
      <c r="I36" s="4" t="s">
        <v>248</v>
      </c>
      <c r="J36" s="4" t="s">
        <v>248</v>
      </c>
      <c r="K36" s="4" t="s">
        <v>248</v>
      </c>
      <c r="L36" s="4" t="s">
        <v>248</v>
      </c>
      <c r="M36" s="4" t="s">
        <v>248</v>
      </c>
      <c r="N36" s="4" t="s">
        <v>248</v>
      </c>
      <c r="O36" s="4" t="s">
        <v>248</v>
      </c>
      <c r="P36" s="4" t="s">
        <v>248</v>
      </c>
      <c r="Q36" s="4" t="s">
        <v>248</v>
      </c>
      <c r="R36" s="4" t="s">
        <v>248</v>
      </c>
      <c r="S36" s="4" t="s">
        <v>248</v>
      </c>
      <c r="T36" s="4" t="s">
        <v>248</v>
      </c>
      <c r="U36" s="4" t="s">
        <v>248</v>
      </c>
      <c r="V36" s="4" t="s">
        <v>248</v>
      </c>
    </row>
    <row r="37" spans="1:22" ht="13.5">
      <c r="A37" s="6"/>
      <c r="B37" s="6"/>
      <c r="C37" s="5"/>
      <c r="D37" s="5"/>
      <c r="F37" s="4"/>
      <c r="G37" s="20"/>
      <c r="I37" s="4" t="s">
        <v>248</v>
      </c>
      <c r="J37" s="4" t="s">
        <v>248</v>
      </c>
      <c r="K37" s="4" t="s">
        <v>248</v>
      </c>
      <c r="L37" s="4" t="s">
        <v>248</v>
      </c>
      <c r="M37" s="4" t="s">
        <v>248</v>
      </c>
      <c r="N37" s="4" t="s">
        <v>248</v>
      </c>
      <c r="O37" s="4" t="s">
        <v>248</v>
      </c>
      <c r="P37" s="4" t="s">
        <v>248</v>
      </c>
      <c r="Q37" s="4" t="s">
        <v>248</v>
      </c>
      <c r="R37" s="4" t="s">
        <v>248</v>
      </c>
      <c r="S37" s="4" t="s">
        <v>248</v>
      </c>
      <c r="T37" s="4" t="s">
        <v>248</v>
      </c>
      <c r="U37" s="4" t="s">
        <v>248</v>
      </c>
      <c r="V37" s="4" t="s">
        <v>248</v>
      </c>
    </row>
    <row r="40" spans="1:7" ht="13.5">
      <c r="A40" s="3"/>
      <c r="B40" s="3"/>
      <c r="C40" s="3"/>
      <c r="D40" s="3"/>
      <c r="F40" t="s">
        <v>235</v>
      </c>
      <c r="G40" t="s">
        <v>236</v>
      </c>
    </row>
    <row r="41" spans="1:22" ht="13.5">
      <c r="A41" s="6" t="str">
        <f aca="true" t="shared" si="1" ref="A41:C56">A5</f>
        <v>ＧＫ</v>
      </c>
      <c r="B41" s="6">
        <f t="shared" si="1"/>
        <v>1</v>
      </c>
      <c r="C41" s="5" t="str">
        <f t="shared" si="1"/>
        <v>☆西村　知奈</v>
      </c>
      <c r="D41" s="5">
        <f aca="true" t="shared" si="2" ref="D41:D63">D5</f>
        <v>501</v>
      </c>
      <c r="F41" s="4">
        <f>IF(SUM(I41:V41)=0,"",SUM(I41:V41))</f>
        <v>270</v>
      </c>
      <c r="G41" s="4">
        <f>IF(COUNT(I41:V41)=0,"",COUNT(I41:V41))</f>
        <v>3</v>
      </c>
      <c r="I41" s="4" t="s">
        <v>248</v>
      </c>
      <c r="J41" s="4" t="s">
        <v>248</v>
      </c>
      <c r="K41" s="4">
        <v>90</v>
      </c>
      <c r="L41" s="4">
        <v>90</v>
      </c>
      <c r="M41" s="4" t="s">
        <v>248</v>
      </c>
      <c r="N41" s="4" t="s">
        <v>248</v>
      </c>
      <c r="O41" s="4" t="s">
        <v>248</v>
      </c>
      <c r="P41" s="4" t="s">
        <v>248</v>
      </c>
      <c r="Q41" s="4" t="s">
        <v>248</v>
      </c>
      <c r="R41" s="4" t="s">
        <v>248</v>
      </c>
      <c r="S41" s="4" t="s">
        <v>248</v>
      </c>
      <c r="T41" s="4">
        <v>90</v>
      </c>
      <c r="U41" s="4" t="s">
        <v>248</v>
      </c>
      <c r="V41" s="4" t="s">
        <v>248</v>
      </c>
    </row>
    <row r="42" spans="1:22" ht="13.5">
      <c r="A42" s="6" t="str">
        <f t="shared" si="1"/>
        <v>ＧＫ</v>
      </c>
      <c r="B42" s="6">
        <f t="shared" si="1"/>
        <v>13</v>
      </c>
      <c r="C42" s="5" t="str">
        <f t="shared" si="1"/>
        <v>★八重　花桜梨</v>
      </c>
      <c r="D42" s="5">
        <f t="shared" si="2"/>
        <v>513</v>
      </c>
      <c r="F42" s="4">
        <f aca="true" t="shared" si="3" ref="F42:F63">IF(SUM(I42:V42)=0,"",SUM(I42:V42))</f>
        <v>1170</v>
      </c>
      <c r="G42" s="4">
        <f aca="true" t="shared" si="4" ref="G42:G63">IF(COUNT(I42:V42)=0,"",COUNT(I42:V42))</f>
        <v>13</v>
      </c>
      <c r="I42" s="4">
        <v>90</v>
      </c>
      <c r="J42" s="4">
        <v>90</v>
      </c>
      <c r="K42" s="4">
        <v>90</v>
      </c>
      <c r="L42" s="4">
        <v>90</v>
      </c>
      <c r="M42" s="4">
        <v>90</v>
      </c>
      <c r="N42" s="4">
        <v>90</v>
      </c>
      <c r="O42" s="4">
        <v>90</v>
      </c>
      <c r="P42" s="4">
        <v>90</v>
      </c>
      <c r="Q42" s="4">
        <v>90</v>
      </c>
      <c r="R42" s="4">
        <v>90</v>
      </c>
      <c r="S42" s="4">
        <v>90</v>
      </c>
      <c r="T42" s="4" t="s">
        <v>248</v>
      </c>
      <c r="U42" s="4">
        <v>90</v>
      </c>
      <c r="V42" s="4">
        <v>90</v>
      </c>
    </row>
    <row r="43" spans="1:22" ht="13.5">
      <c r="A43" s="1" t="str">
        <f t="shared" si="1"/>
        <v>ＣＢ</v>
      </c>
      <c r="B43" s="1">
        <f t="shared" si="1"/>
        <v>2</v>
      </c>
      <c r="C43" s="10" t="str">
        <f t="shared" si="1"/>
        <v>☆鞠川　奈津江</v>
      </c>
      <c r="D43" s="10">
        <f t="shared" si="2"/>
        <v>502</v>
      </c>
      <c r="F43" s="4">
        <f t="shared" si="3"/>
        <v>933</v>
      </c>
      <c r="G43" s="4">
        <f t="shared" si="4"/>
        <v>12</v>
      </c>
      <c r="I43" s="4">
        <v>90</v>
      </c>
      <c r="J43" s="4">
        <v>90</v>
      </c>
      <c r="K43" s="4">
        <v>90</v>
      </c>
      <c r="L43" s="4">
        <v>90</v>
      </c>
      <c r="M43" s="4" t="s">
        <v>248</v>
      </c>
      <c r="N43" s="4">
        <v>90</v>
      </c>
      <c r="O43" s="4">
        <v>90</v>
      </c>
      <c r="P43" s="4">
        <v>24</v>
      </c>
      <c r="Q43" s="4">
        <v>90</v>
      </c>
      <c r="R43" s="4" t="s">
        <v>248</v>
      </c>
      <c r="S43" s="4">
        <v>90</v>
      </c>
      <c r="T43" s="4">
        <v>23</v>
      </c>
      <c r="U43" s="4">
        <v>76</v>
      </c>
      <c r="V43" s="4">
        <v>90</v>
      </c>
    </row>
    <row r="44" spans="1:22" ht="13.5">
      <c r="A44" s="1" t="str">
        <f t="shared" si="1"/>
        <v>ＣＢ</v>
      </c>
      <c r="B44" s="1">
        <f t="shared" si="1"/>
        <v>3</v>
      </c>
      <c r="C44" s="10" t="str">
        <f t="shared" si="1"/>
        <v>☆波多野　葵</v>
      </c>
      <c r="D44" s="10">
        <f t="shared" si="2"/>
        <v>503</v>
      </c>
      <c r="F44" s="4">
        <f t="shared" si="3"/>
        <v>270</v>
      </c>
      <c r="G44" s="4">
        <f t="shared" si="4"/>
        <v>3</v>
      </c>
      <c r="I44" s="4" t="s">
        <v>248</v>
      </c>
      <c r="J44" s="4" t="s">
        <v>248</v>
      </c>
      <c r="K44" s="4" t="s">
        <v>248</v>
      </c>
      <c r="L44" s="4" t="s">
        <v>248</v>
      </c>
      <c r="M44" s="4" t="s">
        <v>248</v>
      </c>
      <c r="N44" s="4">
        <v>90</v>
      </c>
      <c r="O44" s="4">
        <v>90</v>
      </c>
      <c r="P44" s="4" t="s">
        <v>248</v>
      </c>
      <c r="Q44" s="4" t="s">
        <v>248</v>
      </c>
      <c r="R44" s="4" t="s">
        <v>248</v>
      </c>
      <c r="S44" s="4" t="s">
        <v>248</v>
      </c>
      <c r="T44" s="4">
        <v>90</v>
      </c>
      <c r="U44" s="4" t="s">
        <v>248</v>
      </c>
      <c r="V44" s="4" t="s">
        <v>248</v>
      </c>
    </row>
    <row r="45" spans="1:22" ht="13.5">
      <c r="A45" s="1" t="str">
        <f t="shared" si="1"/>
        <v>ＣＢ</v>
      </c>
      <c r="B45" s="1">
        <f t="shared" si="1"/>
        <v>4</v>
      </c>
      <c r="C45" s="10" t="str">
        <f t="shared" si="1"/>
        <v>☆碧川　涼</v>
      </c>
      <c r="D45" s="10">
        <f t="shared" si="2"/>
        <v>504</v>
      </c>
      <c r="F45" s="4">
        <f t="shared" si="3"/>
        <v>382</v>
      </c>
      <c r="G45" s="4">
        <f t="shared" si="4"/>
        <v>5</v>
      </c>
      <c r="I45" s="4" t="s">
        <v>248</v>
      </c>
      <c r="J45" s="4" t="s">
        <v>248</v>
      </c>
      <c r="K45" s="4" t="s">
        <v>248</v>
      </c>
      <c r="L45" s="4" t="s">
        <v>248</v>
      </c>
      <c r="M45" s="4">
        <v>90</v>
      </c>
      <c r="N45" s="4">
        <v>90</v>
      </c>
      <c r="O45" s="4" t="s">
        <v>248</v>
      </c>
      <c r="P45" s="4">
        <v>90</v>
      </c>
      <c r="Q45" s="4" t="s">
        <v>248</v>
      </c>
      <c r="R45" s="4" t="s">
        <v>248</v>
      </c>
      <c r="S45" s="4" t="s">
        <v>248</v>
      </c>
      <c r="T45" s="4">
        <v>90</v>
      </c>
      <c r="U45" s="4">
        <v>22</v>
      </c>
      <c r="V45" s="4" t="s">
        <v>248</v>
      </c>
    </row>
    <row r="46" spans="1:22" ht="13.5">
      <c r="A46" s="1" t="str">
        <f t="shared" si="1"/>
        <v>ＳＢ</v>
      </c>
      <c r="B46" s="1">
        <f t="shared" si="1"/>
        <v>19</v>
      </c>
      <c r="C46" s="10" t="str">
        <f t="shared" si="1"/>
        <v>★森井　夏穂</v>
      </c>
      <c r="D46" s="10">
        <f t="shared" si="2"/>
        <v>519</v>
      </c>
      <c r="F46" s="4">
        <f t="shared" si="3"/>
        <v>971</v>
      </c>
      <c r="G46" s="4">
        <f t="shared" si="4"/>
        <v>11</v>
      </c>
      <c r="I46" s="4">
        <v>90</v>
      </c>
      <c r="J46" s="4">
        <v>90</v>
      </c>
      <c r="K46" s="4">
        <v>90</v>
      </c>
      <c r="L46" s="4">
        <v>71</v>
      </c>
      <c r="M46" s="4">
        <v>90</v>
      </c>
      <c r="N46" s="4">
        <v>90</v>
      </c>
      <c r="O46" s="4" t="s">
        <v>248</v>
      </c>
      <c r="P46" s="4">
        <v>90</v>
      </c>
      <c r="Q46" s="4" t="s">
        <v>248</v>
      </c>
      <c r="R46" s="4">
        <v>90</v>
      </c>
      <c r="S46" s="4">
        <v>90</v>
      </c>
      <c r="T46" s="4">
        <v>90</v>
      </c>
      <c r="U46" s="4">
        <v>90</v>
      </c>
      <c r="V46" s="4" t="s">
        <v>248</v>
      </c>
    </row>
    <row r="47" spans="1:22" ht="13.5">
      <c r="A47" s="1" t="str">
        <f t="shared" si="1"/>
        <v>ＳＢ</v>
      </c>
      <c r="B47" s="1">
        <f t="shared" si="1"/>
        <v>23</v>
      </c>
      <c r="C47" s="10" t="str">
        <f t="shared" si="1"/>
        <v>☆加藤　美夏</v>
      </c>
      <c r="D47" s="10">
        <f t="shared" si="2"/>
        <v>523</v>
      </c>
      <c r="F47" s="4">
        <f t="shared" si="3"/>
        <v>676</v>
      </c>
      <c r="G47" s="4">
        <f t="shared" si="4"/>
        <v>9</v>
      </c>
      <c r="I47" s="4">
        <v>90</v>
      </c>
      <c r="J47" s="4">
        <v>90</v>
      </c>
      <c r="K47" s="4" t="s">
        <v>248</v>
      </c>
      <c r="L47" s="4">
        <v>23</v>
      </c>
      <c r="M47" s="4">
        <v>90</v>
      </c>
      <c r="N47" s="4" t="s">
        <v>248</v>
      </c>
      <c r="O47" s="4" t="s">
        <v>248</v>
      </c>
      <c r="P47" s="4">
        <v>90</v>
      </c>
      <c r="Q47" s="4" t="s">
        <v>248</v>
      </c>
      <c r="R47" s="4">
        <v>90</v>
      </c>
      <c r="S47" s="4">
        <v>90</v>
      </c>
      <c r="T47" s="4">
        <v>23</v>
      </c>
      <c r="U47" s="4">
        <v>90</v>
      </c>
      <c r="V47" s="4" t="s">
        <v>248</v>
      </c>
    </row>
    <row r="48" spans="1:22" ht="13.5">
      <c r="A48" s="1" t="str">
        <f t="shared" si="1"/>
        <v>ＳＢ</v>
      </c>
      <c r="B48" s="1">
        <f t="shared" si="1"/>
        <v>26</v>
      </c>
      <c r="C48" s="10" t="str">
        <f t="shared" si="1"/>
        <v>★橘　恵美</v>
      </c>
      <c r="D48" s="10">
        <f t="shared" si="2"/>
        <v>526</v>
      </c>
      <c r="F48" s="4">
        <f t="shared" si="3"/>
        <v>127</v>
      </c>
      <c r="G48" s="4">
        <f t="shared" si="4"/>
        <v>3</v>
      </c>
      <c r="I48" s="4" t="s">
        <v>248</v>
      </c>
      <c r="J48" s="4" t="s">
        <v>248</v>
      </c>
      <c r="K48" s="4" t="s">
        <v>248</v>
      </c>
      <c r="L48" s="4">
        <v>19</v>
      </c>
      <c r="M48" s="4">
        <v>18</v>
      </c>
      <c r="N48" s="4" t="s">
        <v>248</v>
      </c>
      <c r="O48" s="4" t="s">
        <v>248</v>
      </c>
      <c r="P48" s="4" t="s">
        <v>248</v>
      </c>
      <c r="Q48" s="4" t="s">
        <v>248</v>
      </c>
      <c r="R48" s="4" t="s">
        <v>248</v>
      </c>
      <c r="S48" s="4" t="s">
        <v>248</v>
      </c>
      <c r="T48" s="4" t="s">
        <v>248</v>
      </c>
      <c r="U48" s="4" t="s">
        <v>248</v>
      </c>
      <c r="V48" s="4">
        <v>90</v>
      </c>
    </row>
    <row r="49" spans="1:22" ht="13.5">
      <c r="A49" s="8" t="str">
        <f t="shared" si="1"/>
        <v>ＤＭＦ</v>
      </c>
      <c r="B49" s="8">
        <f t="shared" si="1"/>
        <v>6</v>
      </c>
      <c r="C49" s="11" t="str">
        <f t="shared" si="1"/>
        <v>神条　芹華</v>
      </c>
      <c r="D49" s="11">
        <f t="shared" si="2"/>
        <v>506</v>
      </c>
      <c r="F49" s="4">
        <f t="shared" si="3"/>
        <v>681</v>
      </c>
      <c r="G49" s="4">
        <f t="shared" si="4"/>
        <v>8</v>
      </c>
      <c r="I49" s="4" t="s">
        <v>248</v>
      </c>
      <c r="J49" s="4">
        <v>90</v>
      </c>
      <c r="K49" s="4" t="s">
        <v>248</v>
      </c>
      <c r="L49" s="4" t="s">
        <v>248</v>
      </c>
      <c r="M49" s="4">
        <v>90</v>
      </c>
      <c r="N49" s="4" t="s">
        <v>248</v>
      </c>
      <c r="O49" s="4">
        <v>74</v>
      </c>
      <c r="P49" s="4" t="s">
        <v>248</v>
      </c>
      <c r="Q49" s="4">
        <v>90</v>
      </c>
      <c r="R49" s="4">
        <v>90</v>
      </c>
      <c r="S49" s="4">
        <v>90</v>
      </c>
      <c r="T49" s="4">
        <v>67</v>
      </c>
      <c r="U49" s="4" t="s">
        <v>248</v>
      </c>
      <c r="V49" s="4">
        <v>90</v>
      </c>
    </row>
    <row r="50" spans="1:22" ht="13.5">
      <c r="A50" s="8" t="str">
        <f t="shared" si="1"/>
        <v>ＤＭＦ</v>
      </c>
      <c r="B50" s="8">
        <f t="shared" si="1"/>
        <v>27</v>
      </c>
      <c r="C50" s="11" t="str">
        <f t="shared" si="1"/>
        <v>日向　さゆり</v>
      </c>
      <c r="D50" s="11">
        <f t="shared" si="2"/>
        <v>527</v>
      </c>
      <c r="F50" s="4">
        <f t="shared" si="3"/>
        <v>422</v>
      </c>
      <c r="G50" s="4">
        <f t="shared" si="4"/>
        <v>7</v>
      </c>
      <c r="I50" s="4">
        <v>27</v>
      </c>
      <c r="J50" s="4" t="s">
        <v>248</v>
      </c>
      <c r="K50" s="4" t="s">
        <v>248</v>
      </c>
      <c r="L50" s="4">
        <v>90</v>
      </c>
      <c r="M50" s="4" t="s">
        <v>248</v>
      </c>
      <c r="N50" s="4">
        <v>22</v>
      </c>
      <c r="O50" s="4">
        <v>90</v>
      </c>
      <c r="P50" s="4">
        <v>13</v>
      </c>
      <c r="Q50" s="4">
        <v>90</v>
      </c>
      <c r="R50" s="4">
        <v>90</v>
      </c>
      <c r="S50" s="4" t="s">
        <v>248</v>
      </c>
      <c r="T50" s="4" t="s">
        <v>248</v>
      </c>
      <c r="U50" s="4" t="s">
        <v>248</v>
      </c>
      <c r="V50" s="4" t="s">
        <v>248</v>
      </c>
    </row>
    <row r="51" spans="1:22" ht="13.5">
      <c r="A51" s="8" t="str">
        <f t="shared" si="1"/>
        <v>ＤＭＦ</v>
      </c>
      <c r="B51" s="8">
        <f t="shared" si="1"/>
        <v>7</v>
      </c>
      <c r="C51" s="11" t="str">
        <f t="shared" si="1"/>
        <v>☆千葉　ちひろ</v>
      </c>
      <c r="D51" s="11">
        <f t="shared" si="2"/>
        <v>507</v>
      </c>
      <c r="F51" s="4">
        <f t="shared" si="3"/>
        <v>717</v>
      </c>
      <c r="G51" s="4">
        <f t="shared" si="4"/>
        <v>11</v>
      </c>
      <c r="I51" s="4">
        <v>90</v>
      </c>
      <c r="J51" s="4">
        <v>75</v>
      </c>
      <c r="K51" s="4">
        <v>90</v>
      </c>
      <c r="L51" s="4">
        <v>67</v>
      </c>
      <c r="M51" s="4">
        <v>72</v>
      </c>
      <c r="N51" s="4">
        <v>68</v>
      </c>
      <c r="O51" s="4">
        <v>16</v>
      </c>
      <c r="P51" s="4">
        <v>66</v>
      </c>
      <c r="Q51" s="4">
        <v>15</v>
      </c>
      <c r="R51" s="4" t="s">
        <v>248</v>
      </c>
      <c r="S51" s="4" t="s">
        <v>248</v>
      </c>
      <c r="T51" s="4">
        <v>90</v>
      </c>
      <c r="U51" s="4">
        <v>68</v>
      </c>
      <c r="V51" s="4" t="s">
        <v>248</v>
      </c>
    </row>
    <row r="52" spans="1:22" ht="13.5">
      <c r="A52" s="8" t="str">
        <f t="shared" si="1"/>
        <v>ＤＭＦ</v>
      </c>
      <c r="B52" s="8">
        <f t="shared" si="1"/>
        <v>33</v>
      </c>
      <c r="C52" s="11" t="str">
        <f t="shared" si="1"/>
        <v>清川　望</v>
      </c>
      <c r="D52" s="11">
        <f t="shared" si="2"/>
        <v>533</v>
      </c>
      <c r="F52" s="4">
        <f t="shared" si="3"/>
        <v>867</v>
      </c>
      <c r="G52" s="4">
        <f t="shared" si="4"/>
        <v>10</v>
      </c>
      <c r="I52" s="4" t="s">
        <v>248</v>
      </c>
      <c r="J52" s="4" t="s">
        <v>248</v>
      </c>
      <c r="K52" s="4">
        <v>90</v>
      </c>
      <c r="L52" s="4">
        <v>90</v>
      </c>
      <c r="M52" s="4">
        <v>90</v>
      </c>
      <c r="N52" s="4">
        <v>75</v>
      </c>
      <c r="O52" s="4">
        <v>90</v>
      </c>
      <c r="P52" s="4">
        <v>90</v>
      </c>
      <c r="Q52" s="4">
        <v>90</v>
      </c>
      <c r="R52" s="4" t="s">
        <v>248</v>
      </c>
      <c r="S52" s="4" t="s">
        <v>248</v>
      </c>
      <c r="T52" s="4">
        <v>72</v>
      </c>
      <c r="U52" s="4">
        <v>90</v>
      </c>
      <c r="V52" s="4">
        <v>90</v>
      </c>
    </row>
    <row r="53" spans="1:22" ht="13.5">
      <c r="A53" s="8" t="str">
        <f t="shared" si="1"/>
        <v>ＣＭＦ</v>
      </c>
      <c r="B53" s="8">
        <f t="shared" si="1"/>
        <v>15</v>
      </c>
      <c r="C53" s="11" t="str">
        <f t="shared" si="1"/>
        <v>★朝日奈　夕子</v>
      </c>
      <c r="D53" s="11">
        <f t="shared" si="2"/>
        <v>515</v>
      </c>
      <c r="F53" s="4">
        <f t="shared" si="3"/>
        <v>378</v>
      </c>
      <c r="G53" s="4">
        <f t="shared" si="4"/>
        <v>5</v>
      </c>
      <c r="I53" s="4" t="s">
        <v>248</v>
      </c>
      <c r="J53" s="4" t="s">
        <v>248</v>
      </c>
      <c r="K53" s="4">
        <v>90</v>
      </c>
      <c r="L53" s="4" t="s">
        <v>248</v>
      </c>
      <c r="M53" s="4" t="s">
        <v>248</v>
      </c>
      <c r="N53" s="4" t="s">
        <v>248</v>
      </c>
      <c r="O53" s="4" t="s">
        <v>248</v>
      </c>
      <c r="P53" s="4" t="s">
        <v>248</v>
      </c>
      <c r="Q53" s="4" t="s">
        <v>248</v>
      </c>
      <c r="R53" s="4">
        <v>90</v>
      </c>
      <c r="S53" s="4" t="s">
        <v>248</v>
      </c>
      <c r="T53" s="4">
        <v>18</v>
      </c>
      <c r="U53" s="4">
        <v>90</v>
      </c>
      <c r="V53" s="4">
        <v>90</v>
      </c>
    </row>
    <row r="54" spans="1:22" ht="13.5">
      <c r="A54" s="8" t="str">
        <f t="shared" si="1"/>
        <v>ＣＭＦ</v>
      </c>
      <c r="B54" s="8">
        <f t="shared" si="1"/>
        <v>16</v>
      </c>
      <c r="C54" s="11" t="str">
        <f t="shared" si="1"/>
        <v>※森下　茜</v>
      </c>
      <c r="D54" s="11">
        <f t="shared" si="2"/>
        <v>516</v>
      </c>
      <c r="F54" s="4">
        <f t="shared" si="3"/>
        <v>602</v>
      </c>
      <c r="G54" s="4">
        <f t="shared" si="4"/>
        <v>9</v>
      </c>
      <c r="I54" s="4">
        <v>14</v>
      </c>
      <c r="J54" s="4" t="s">
        <v>248</v>
      </c>
      <c r="K54" s="4">
        <v>90</v>
      </c>
      <c r="L54" s="4" t="s">
        <v>248</v>
      </c>
      <c r="M54" s="4" t="s">
        <v>248</v>
      </c>
      <c r="N54" s="4" t="s">
        <v>248</v>
      </c>
      <c r="O54" s="4">
        <v>24</v>
      </c>
      <c r="P54" s="4">
        <v>24</v>
      </c>
      <c r="Q54" s="4">
        <v>90</v>
      </c>
      <c r="R54" s="4">
        <v>90</v>
      </c>
      <c r="S54" s="4">
        <v>90</v>
      </c>
      <c r="T54" s="4">
        <v>90</v>
      </c>
      <c r="U54" s="4">
        <v>90</v>
      </c>
      <c r="V54" s="4" t="s">
        <v>248</v>
      </c>
    </row>
    <row r="55" spans="1:22" ht="13.5">
      <c r="A55" s="8" t="str">
        <f t="shared" si="1"/>
        <v>ＳＭＦ</v>
      </c>
      <c r="B55" s="8">
        <f t="shared" si="1"/>
        <v>20</v>
      </c>
      <c r="C55" s="11" t="str">
        <f t="shared" si="1"/>
        <v>陽ノ下　光</v>
      </c>
      <c r="D55" s="11">
        <f t="shared" si="2"/>
        <v>520</v>
      </c>
      <c r="F55" s="4">
        <f t="shared" si="3"/>
        <v>761</v>
      </c>
      <c r="G55" s="4">
        <f t="shared" si="4"/>
        <v>11</v>
      </c>
      <c r="I55" s="4">
        <v>68</v>
      </c>
      <c r="J55" s="4">
        <v>67</v>
      </c>
      <c r="K55" s="4">
        <v>73</v>
      </c>
      <c r="L55" s="4" t="s">
        <v>248</v>
      </c>
      <c r="M55" s="4">
        <v>72</v>
      </c>
      <c r="N55" s="4">
        <v>90</v>
      </c>
      <c r="O55" s="4">
        <v>83</v>
      </c>
      <c r="P55" s="4">
        <v>66</v>
      </c>
      <c r="Q55" s="4">
        <v>23</v>
      </c>
      <c r="R55" s="4">
        <v>61</v>
      </c>
      <c r="S55" s="4">
        <v>68</v>
      </c>
      <c r="T55" s="4" t="s">
        <v>248</v>
      </c>
      <c r="U55" s="4" t="s">
        <v>248</v>
      </c>
      <c r="V55" s="4">
        <v>90</v>
      </c>
    </row>
    <row r="56" spans="1:22" ht="13.5">
      <c r="A56" s="8" t="str">
        <f t="shared" si="1"/>
        <v>ＯＭＦ</v>
      </c>
      <c r="B56" s="8">
        <f t="shared" si="1"/>
        <v>11</v>
      </c>
      <c r="C56" s="11" t="str">
        <f t="shared" si="1"/>
        <v>★井上　涼子</v>
      </c>
      <c r="D56" s="11">
        <f t="shared" si="2"/>
        <v>511</v>
      </c>
      <c r="F56" s="4">
        <f t="shared" si="3"/>
        <v>800</v>
      </c>
      <c r="G56" s="4">
        <f t="shared" si="4"/>
        <v>11</v>
      </c>
      <c r="I56" s="4">
        <v>76</v>
      </c>
      <c r="J56" s="4">
        <v>65</v>
      </c>
      <c r="K56" s="4" t="s">
        <v>248</v>
      </c>
      <c r="L56" s="4">
        <v>90</v>
      </c>
      <c r="M56" s="4">
        <v>77</v>
      </c>
      <c r="N56" s="4">
        <v>90</v>
      </c>
      <c r="O56" s="4">
        <v>90</v>
      </c>
      <c r="P56" s="4">
        <v>90</v>
      </c>
      <c r="Q56" s="4">
        <v>77</v>
      </c>
      <c r="R56" s="4">
        <v>26</v>
      </c>
      <c r="S56" s="4">
        <v>29</v>
      </c>
      <c r="T56" s="4" t="s">
        <v>248</v>
      </c>
      <c r="U56" s="4" t="s">
        <v>248</v>
      </c>
      <c r="V56" s="4">
        <v>90</v>
      </c>
    </row>
    <row r="57" spans="1:22" ht="13.5">
      <c r="A57" s="8" t="str">
        <f aca="true" t="shared" si="5" ref="A57:C63">A21</f>
        <v>ＯＭＦ</v>
      </c>
      <c r="B57" s="8">
        <f t="shared" si="5"/>
        <v>17</v>
      </c>
      <c r="C57" s="11" t="str">
        <f t="shared" si="5"/>
        <v>★佐野倉　恵壬</v>
      </c>
      <c r="D57" s="11">
        <f t="shared" si="2"/>
        <v>517</v>
      </c>
      <c r="F57" s="4">
        <f t="shared" si="3"/>
        <v>928</v>
      </c>
      <c r="G57" s="4">
        <f t="shared" si="4"/>
        <v>12</v>
      </c>
      <c r="I57" s="4">
        <v>63</v>
      </c>
      <c r="J57" s="4">
        <v>67</v>
      </c>
      <c r="K57" s="4">
        <v>64</v>
      </c>
      <c r="L57" s="4" t="s">
        <v>248</v>
      </c>
      <c r="M57" s="4">
        <v>90</v>
      </c>
      <c r="N57" s="4">
        <v>90</v>
      </c>
      <c r="O57" s="4">
        <v>90</v>
      </c>
      <c r="P57" s="4">
        <v>77</v>
      </c>
      <c r="Q57" s="4">
        <v>67</v>
      </c>
      <c r="R57" s="4">
        <v>64</v>
      </c>
      <c r="S57" s="4">
        <v>76</v>
      </c>
      <c r="T57" s="4" t="s">
        <v>248</v>
      </c>
      <c r="U57" s="4">
        <v>90</v>
      </c>
      <c r="V57" s="4">
        <v>90</v>
      </c>
    </row>
    <row r="58" spans="1:22" ht="13.5">
      <c r="A58" s="2" t="str">
        <f t="shared" si="5"/>
        <v>ＷＦ</v>
      </c>
      <c r="B58" s="2">
        <f t="shared" si="5"/>
        <v>12</v>
      </c>
      <c r="C58" s="12" t="str">
        <f t="shared" si="5"/>
        <v>☆松浦　くるみ</v>
      </c>
      <c r="D58" s="12">
        <f t="shared" si="2"/>
        <v>512</v>
      </c>
      <c r="F58" s="4">
        <f t="shared" si="3"/>
        <v>606</v>
      </c>
      <c r="G58" s="4">
        <f t="shared" si="4"/>
        <v>10</v>
      </c>
      <c r="I58" s="4">
        <v>90</v>
      </c>
      <c r="J58" s="4">
        <v>23</v>
      </c>
      <c r="K58" s="4">
        <v>76</v>
      </c>
      <c r="L58" s="4">
        <v>37</v>
      </c>
      <c r="M58" s="4">
        <v>90</v>
      </c>
      <c r="N58" s="4" t="s">
        <v>248</v>
      </c>
      <c r="O58" s="4">
        <v>66</v>
      </c>
      <c r="P58" s="4" t="s">
        <v>248</v>
      </c>
      <c r="Q58" s="4">
        <v>75</v>
      </c>
      <c r="R58" s="4">
        <v>60</v>
      </c>
      <c r="S58" s="4">
        <v>22</v>
      </c>
      <c r="T58" s="4">
        <v>67</v>
      </c>
      <c r="U58" s="4" t="s">
        <v>248</v>
      </c>
      <c r="V58" s="4" t="s">
        <v>248</v>
      </c>
    </row>
    <row r="59" spans="1:22" ht="13.5">
      <c r="A59" s="2" t="str">
        <f t="shared" si="5"/>
        <v>ＷＦ</v>
      </c>
      <c r="B59" s="2">
        <f t="shared" si="5"/>
        <v>63</v>
      </c>
      <c r="C59" s="12" t="str">
        <f t="shared" si="5"/>
        <v>※神戸　留美</v>
      </c>
      <c r="D59" s="12">
        <f t="shared" si="2"/>
        <v>563</v>
      </c>
      <c r="F59" s="4">
        <f t="shared" si="3"/>
        <v>278</v>
      </c>
      <c r="G59" s="4">
        <f t="shared" si="4"/>
        <v>9</v>
      </c>
      <c r="I59" s="4">
        <v>22</v>
      </c>
      <c r="J59" s="4">
        <v>23</v>
      </c>
      <c r="K59" s="4">
        <v>17</v>
      </c>
      <c r="L59" s="4">
        <v>90</v>
      </c>
      <c r="M59" s="4">
        <v>18</v>
      </c>
      <c r="N59" s="4" t="s">
        <v>248</v>
      </c>
      <c r="O59" s="4">
        <v>7</v>
      </c>
      <c r="P59" s="4" t="s">
        <v>248</v>
      </c>
      <c r="Q59" s="4" t="s">
        <v>248</v>
      </c>
      <c r="R59" s="4">
        <v>30</v>
      </c>
      <c r="S59" s="4">
        <v>14</v>
      </c>
      <c r="T59" s="4" t="s">
        <v>248</v>
      </c>
      <c r="U59" s="4" t="s">
        <v>248</v>
      </c>
      <c r="V59" s="4">
        <v>57</v>
      </c>
    </row>
    <row r="60" spans="1:22" ht="13.5">
      <c r="A60" s="2" t="str">
        <f t="shared" si="5"/>
        <v>ＳＴ</v>
      </c>
      <c r="B60" s="2">
        <f t="shared" si="5"/>
        <v>9</v>
      </c>
      <c r="C60" s="12" t="str">
        <f t="shared" si="5"/>
        <v>☆綾崎　若菜</v>
      </c>
      <c r="D60" s="12">
        <f t="shared" si="2"/>
        <v>509</v>
      </c>
      <c r="F60" s="4">
        <f t="shared" si="3"/>
        <v>567</v>
      </c>
      <c r="G60" s="4">
        <f t="shared" si="4"/>
        <v>9</v>
      </c>
      <c r="I60" s="4" t="s">
        <v>248</v>
      </c>
      <c r="J60" s="4">
        <v>90</v>
      </c>
      <c r="K60" s="4" t="s">
        <v>248</v>
      </c>
      <c r="L60" s="4" t="s">
        <v>248</v>
      </c>
      <c r="M60" s="4">
        <v>13</v>
      </c>
      <c r="N60" s="4">
        <v>15</v>
      </c>
      <c r="O60" s="4" t="s">
        <v>248</v>
      </c>
      <c r="P60" s="4">
        <v>90</v>
      </c>
      <c r="Q60" s="4">
        <v>90</v>
      </c>
      <c r="R60" s="4" t="s">
        <v>248</v>
      </c>
      <c r="S60" s="4">
        <v>61</v>
      </c>
      <c r="T60" s="4">
        <v>90</v>
      </c>
      <c r="U60" s="4">
        <v>28</v>
      </c>
      <c r="V60" s="4">
        <v>90</v>
      </c>
    </row>
    <row r="61" spans="1:22" ht="13.5">
      <c r="A61" s="2" t="str">
        <f t="shared" si="5"/>
        <v>ＣＦ</v>
      </c>
      <c r="B61" s="2">
        <f t="shared" si="5"/>
        <v>5</v>
      </c>
      <c r="C61" s="12" t="str">
        <f t="shared" si="5"/>
        <v>後藤　育美</v>
      </c>
      <c r="D61" s="12">
        <f t="shared" si="2"/>
        <v>505</v>
      </c>
      <c r="F61" s="4">
        <f t="shared" si="3"/>
        <v>605</v>
      </c>
      <c r="G61" s="4">
        <f t="shared" si="4"/>
        <v>10</v>
      </c>
      <c r="I61" s="4">
        <v>90</v>
      </c>
      <c r="J61" s="4">
        <v>90</v>
      </c>
      <c r="K61" s="4">
        <v>26</v>
      </c>
      <c r="L61" s="4">
        <v>53</v>
      </c>
      <c r="M61" s="4" t="s">
        <v>248</v>
      </c>
      <c r="N61" s="4">
        <v>62</v>
      </c>
      <c r="O61" s="4" t="s">
        <v>248</v>
      </c>
      <c r="P61" s="4" t="s">
        <v>248</v>
      </c>
      <c r="Q61" s="4">
        <v>13</v>
      </c>
      <c r="R61" s="4">
        <v>29</v>
      </c>
      <c r="S61" s="4">
        <v>90</v>
      </c>
      <c r="T61" s="4">
        <v>90</v>
      </c>
      <c r="U61" s="4">
        <v>62</v>
      </c>
      <c r="V61" s="4" t="s">
        <v>248</v>
      </c>
    </row>
    <row r="62" spans="1:22" ht="13.5">
      <c r="A62" s="2" t="str">
        <f t="shared" si="5"/>
        <v>ＣＦ</v>
      </c>
      <c r="B62" s="2">
        <f t="shared" si="5"/>
        <v>8</v>
      </c>
      <c r="C62" s="12" t="str">
        <f t="shared" si="5"/>
        <v>※シンディ桜井</v>
      </c>
      <c r="D62" s="12">
        <f t="shared" si="2"/>
        <v>508</v>
      </c>
      <c r="F62" s="4">
        <f t="shared" si="3"/>
        <v>251</v>
      </c>
      <c r="G62" s="4">
        <f t="shared" si="4"/>
        <v>6</v>
      </c>
      <c r="I62" s="4" t="s">
        <v>248</v>
      </c>
      <c r="J62" s="4">
        <v>15</v>
      </c>
      <c r="K62" s="4">
        <v>14</v>
      </c>
      <c r="L62" s="4">
        <v>90</v>
      </c>
      <c r="M62" s="4" t="s">
        <v>248</v>
      </c>
      <c r="N62" s="4">
        <v>28</v>
      </c>
      <c r="O62" s="4">
        <v>90</v>
      </c>
      <c r="P62" s="4" t="s">
        <v>248</v>
      </c>
      <c r="Q62" s="4" t="s">
        <v>248</v>
      </c>
      <c r="R62" s="4" t="s">
        <v>248</v>
      </c>
      <c r="S62" s="4" t="s">
        <v>248</v>
      </c>
      <c r="T62" s="4" t="s">
        <v>248</v>
      </c>
      <c r="U62" s="4">
        <v>14</v>
      </c>
      <c r="V62" s="4" t="s">
        <v>248</v>
      </c>
    </row>
    <row r="63" spans="1:22" ht="13.5">
      <c r="A63" s="2" t="str">
        <f t="shared" si="5"/>
        <v>ＣＦ</v>
      </c>
      <c r="B63" s="2">
        <f t="shared" si="5"/>
        <v>25</v>
      </c>
      <c r="C63" s="12" t="str">
        <f t="shared" si="5"/>
        <v>草薙　忍</v>
      </c>
      <c r="D63" s="12">
        <f t="shared" si="2"/>
        <v>525</v>
      </c>
      <c r="F63" s="4">
        <f t="shared" si="3"/>
        <v>540</v>
      </c>
      <c r="G63" s="4">
        <f t="shared" si="4"/>
        <v>6</v>
      </c>
      <c r="I63" s="4">
        <v>90</v>
      </c>
      <c r="J63" s="4" t="s">
        <v>248</v>
      </c>
      <c r="K63" s="4" t="s">
        <v>248</v>
      </c>
      <c r="L63" s="4" t="s">
        <v>248</v>
      </c>
      <c r="M63" s="4" t="s">
        <v>248</v>
      </c>
      <c r="N63" s="4" t="s">
        <v>248</v>
      </c>
      <c r="O63" s="4" t="s">
        <v>248</v>
      </c>
      <c r="P63" s="4">
        <v>90</v>
      </c>
      <c r="Q63" s="4">
        <v>90</v>
      </c>
      <c r="R63" s="4">
        <v>90</v>
      </c>
      <c r="S63" s="4">
        <v>90</v>
      </c>
      <c r="T63" s="4" t="s">
        <v>248</v>
      </c>
      <c r="U63" s="4">
        <v>90</v>
      </c>
      <c r="V63" s="4" t="s">
        <v>248</v>
      </c>
    </row>
    <row r="64" spans="1:22" ht="13.5">
      <c r="A64" s="6"/>
      <c r="B64" s="6"/>
      <c r="C64" s="5"/>
      <c r="D64" s="5"/>
      <c r="F64" s="4"/>
      <c r="G64" s="4"/>
      <c r="I64" s="4" t="s">
        <v>248</v>
      </c>
      <c r="J64" s="4" t="s">
        <v>248</v>
      </c>
      <c r="K64" s="4" t="s">
        <v>248</v>
      </c>
      <c r="L64" s="4" t="s">
        <v>248</v>
      </c>
      <c r="M64" s="4" t="s">
        <v>248</v>
      </c>
      <c r="N64" s="4" t="s">
        <v>248</v>
      </c>
      <c r="O64" s="4" t="s">
        <v>248</v>
      </c>
      <c r="P64" s="4" t="s">
        <v>248</v>
      </c>
      <c r="Q64" s="4" t="s">
        <v>248</v>
      </c>
      <c r="R64" s="4" t="s">
        <v>248</v>
      </c>
      <c r="S64" s="4" t="s">
        <v>248</v>
      </c>
      <c r="T64" s="4" t="s">
        <v>248</v>
      </c>
      <c r="U64" s="4" t="s">
        <v>248</v>
      </c>
      <c r="V64" s="4" t="s">
        <v>248</v>
      </c>
    </row>
    <row r="65" spans="1:22" ht="13.5">
      <c r="A65" s="6"/>
      <c r="B65" s="6"/>
      <c r="C65" s="5"/>
      <c r="D65" s="5"/>
      <c r="F65" s="4"/>
      <c r="G65" s="4"/>
      <c r="I65" s="4" t="s">
        <v>248</v>
      </c>
      <c r="J65" s="4" t="s">
        <v>248</v>
      </c>
      <c r="K65" s="4" t="s">
        <v>248</v>
      </c>
      <c r="L65" s="4" t="s">
        <v>248</v>
      </c>
      <c r="M65" s="4" t="s">
        <v>248</v>
      </c>
      <c r="N65" s="4" t="s">
        <v>248</v>
      </c>
      <c r="O65" s="4" t="s">
        <v>248</v>
      </c>
      <c r="P65" s="4" t="s">
        <v>248</v>
      </c>
      <c r="Q65" s="4" t="s">
        <v>248</v>
      </c>
      <c r="R65" s="4" t="s">
        <v>248</v>
      </c>
      <c r="S65" s="4" t="s">
        <v>248</v>
      </c>
      <c r="T65" s="4" t="s">
        <v>248</v>
      </c>
      <c r="U65" s="4" t="s">
        <v>248</v>
      </c>
      <c r="V65" s="4" t="s">
        <v>248</v>
      </c>
    </row>
    <row r="66" spans="1:22" ht="13.5">
      <c r="A66" s="6"/>
      <c r="B66" s="6"/>
      <c r="C66" s="5"/>
      <c r="D66" s="5"/>
      <c r="F66" s="4"/>
      <c r="G66" s="4"/>
      <c r="I66" s="4" t="s">
        <v>248</v>
      </c>
      <c r="J66" s="4" t="s">
        <v>248</v>
      </c>
      <c r="K66" s="4" t="s">
        <v>248</v>
      </c>
      <c r="L66" s="4" t="s">
        <v>248</v>
      </c>
      <c r="M66" s="4" t="s">
        <v>248</v>
      </c>
      <c r="N66" s="4" t="s">
        <v>248</v>
      </c>
      <c r="O66" s="4" t="s">
        <v>248</v>
      </c>
      <c r="P66" s="4" t="s">
        <v>248</v>
      </c>
      <c r="Q66" s="4" t="s">
        <v>248</v>
      </c>
      <c r="R66" s="4" t="s">
        <v>248</v>
      </c>
      <c r="S66" s="4" t="s">
        <v>248</v>
      </c>
      <c r="T66" s="4" t="s">
        <v>248</v>
      </c>
      <c r="U66" s="4" t="s">
        <v>248</v>
      </c>
      <c r="V66" s="4" t="s">
        <v>248</v>
      </c>
    </row>
    <row r="67" spans="1:22" ht="13.5">
      <c r="A67" s="6"/>
      <c r="B67" s="6"/>
      <c r="C67" s="5"/>
      <c r="D67" s="5"/>
      <c r="F67" s="4"/>
      <c r="G67" s="4"/>
      <c r="I67" s="4" t="s">
        <v>248</v>
      </c>
      <c r="J67" s="4" t="s">
        <v>248</v>
      </c>
      <c r="K67" s="4" t="s">
        <v>248</v>
      </c>
      <c r="L67" s="4" t="s">
        <v>248</v>
      </c>
      <c r="M67" s="4" t="s">
        <v>248</v>
      </c>
      <c r="N67" s="4" t="s">
        <v>248</v>
      </c>
      <c r="O67" s="4" t="s">
        <v>248</v>
      </c>
      <c r="P67" s="4" t="s">
        <v>248</v>
      </c>
      <c r="Q67" s="4" t="s">
        <v>248</v>
      </c>
      <c r="R67" s="4" t="s">
        <v>248</v>
      </c>
      <c r="S67" s="4" t="s">
        <v>248</v>
      </c>
      <c r="T67" s="4" t="s">
        <v>248</v>
      </c>
      <c r="U67" s="4" t="s">
        <v>248</v>
      </c>
      <c r="V67" s="4" t="s">
        <v>248</v>
      </c>
    </row>
    <row r="68" spans="1:22" ht="13.5">
      <c r="A68" s="6"/>
      <c r="B68" s="6"/>
      <c r="C68" s="5"/>
      <c r="D68" s="5"/>
      <c r="F68" s="4"/>
      <c r="G68" s="4"/>
      <c r="I68" s="4" t="s">
        <v>248</v>
      </c>
      <c r="J68" s="4" t="s">
        <v>248</v>
      </c>
      <c r="K68" s="4" t="s">
        <v>248</v>
      </c>
      <c r="L68" s="4" t="s">
        <v>248</v>
      </c>
      <c r="M68" s="4" t="s">
        <v>248</v>
      </c>
      <c r="N68" s="4" t="s">
        <v>248</v>
      </c>
      <c r="O68" s="4" t="s">
        <v>248</v>
      </c>
      <c r="P68" s="4" t="s">
        <v>248</v>
      </c>
      <c r="Q68" s="4" t="s">
        <v>248</v>
      </c>
      <c r="R68" s="4" t="s">
        <v>248</v>
      </c>
      <c r="S68" s="4" t="s">
        <v>248</v>
      </c>
      <c r="T68" s="4" t="s">
        <v>248</v>
      </c>
      <c r="U68" s="4" t="s">
        <v>248</v>
      </c>
      <c r="V68" s="4" t="s">
        <v>248</v>
      </c>
    </row>
    <row r="69" spans="1:22" ht="13.5">
      <c r="A69" s="6"/>
      <c r="B69" s="6"/>
      <c r="C69" s="5"/>
      <c r="D69" s="5"/>
      <c r="F69" s="4"/>
      <c r="G69" s="4"/>
      <c r="I69" s="4" t="s">
        <v>248</v>
      </c>
      <c r="J69" s="4" t="s">
        <v>248</v>
      </c>
      <c r="K69" s="4" t="s">
        <v>248</v>
      </c>
      <c r="L69" s="4" t="s">
        <v>248</v>
      </c>
      <c r="M69" s="4" t="s">
        <v>248</v>
      </c>
      <c r="N69" s="4" t="s">
        <v>248</v>
      </c>
      <c r="O69" s="4" t="s">
        <v>248</v>
      </c>
      <c r="P69" s="4" t="s">
        <v>248</v>
      </c>
      <c r="Q69" s="4" t="s">
        <v>248</v>
      </c>
      <c r="R69" s="4" t="s">
        <v>248</v>
      </c>
      <c r="S69" s="4" t="s">
        <v>248</v>
      </c>
      <c r="T69" s="4" t="s">
        <v>248</v>
      </c>
      <c r="U69" s="4" t="s">
        <v>248</v>
      </c>
      <c r="V69" s="4" t="s">
        <v>248</v>
      </c>
    </row>
    <row r="70" spans="1:22" ht="13.5">
      <c r="A70" s="6"/>
      <c r="B70" s="6"/>
      <c r="C70" s="5"/>
      <c r="D70" s="5"/>
      <c r="F70" s="4"/>
      <c r="G70" s="4"/>
      <c r="I70" s="4" t="s">
        <v>248</v>
      </c>
      <c r="J70" s="4" t="s">
        <v>248</v>
      </c>
      <c r="K70" s="4" t="s">
        <v>248</v>
      </c>
      <c r="L70" s="4" t="s">
        <v>248</v>
      </c>
      <c r="M70" s="4" t="s">
        <v>248</v>
      </c>
      <c r="N70" s="4" t="s">
        <v>248</v>
      </c>
      <c r="O70" s="4" t="s">
        <v>248</v>
      </c>
      <c r="P70" s="4" t="s">
        <v>248</v>
      </c>
      <c r="Q70" s="4" t="s">
        <v>248</v>
      </c>
      <c r="R70" s="4" t="s">
        <v>248</v>
      </c>
      <c r="S70" s="4" t="s">
        <v>248</v>
      </c>
      <c r="T70" s="4" t="s">
        <v>248</v>
      </c>
      <c r="U70" s="4" t="s">
        <v>248</v>
      </c>
      <c r="V70" s="4" t="s">
        <v>248</v>
      </c>
    </row>
    <row r="71" spans="1:22" ht="13.5">
      <c r="A71" s="6"/>
      <c r="B71" s="6"/>
      <c r="C71" s="5"/>
      <c r="D71" s="5"/>
      <c r="F71" s="4"/>
      <c r="G71" s="4"/>
      <c r="I71" s="4" t="s">
        <v>248</v>
      </c>
      <c r="J71" s="4" t="s">
        <v>248</v>
      </c>
      <c r="K71" s="4" t="s">
        <v>248</v>
      </c>
      <c r="L71" s="4" t="s">
        <v>248</v>
      </c>
      <c r="M71" s="4" t="s">
        <v>248</v>
      </c>
      <c r="N71" s="4" t="s">
        <v>248</v>
      </c>
      <c r="O71" s="4" t="s">
        <v>248</v>
      </c>
      <c r="P71" s="4" t="s">
        <v>248</v>
      </c>
      <c r="Q71" s="4" t="s">
        <v>248</v>
      </c>
      <c r="R71" s="4" t="s">
        <v>248</v>
      </c>
      <c r="S71" s="4" t="s">
        <v>248</v>
      </c>
      <c r="T71" s="4" t="s">
        <v>248</v>
      </c>
      <c r="U71" s="4" t="s">
        <v>248</v>
      </c>
      <c r="V71" s="4" t="s">
        <v>248</v>
      </c>
    </row>
    <row r="72" spans="1:22" ht="13.5">
      <c r="A72" s="6"/>
      <c r="B72" s="6"/>
      <c r="C72" s="5"/>
      <c r="D72" s="5"/>
      <c r="F72" s="4"/>
      <c r="G72" s="4"/>
      <c r="I72" s="4" t="s">
        <v>248</v>
      </c>
      <c r="J72" s="4" t="s">
        <v>248</v>
      </c>
      <c r="K72" s="4" t="s">
        <v>248</v>
      </c>
      <c r="L72" s="4" t="s">
        <v>248</v>
      </c>
      <c r="M72" s="4" t="s">
        <v>248</v>
      </c>
      <c r="N72" s="4" t="s">
        <v>248</v>
      </c>
      <c r="O72" s="4" t="s">
        <v>248</v>
      </c>
      <c r="P72" s="4" t="s">
        <v>248</v>
      </c>
      <c r="Q72" s="4" t="s">
        <v>248</v>
      </c>
      <c r="R72" s="4" t="s">
        <v>248</v>
      </c>
      <c r="S72" s="4" t="s">
        <v>248</v>
      </c>
      <c r="T72" s="4" t="s">
        <v>248</v>
      </c>
      <c r="U72" s="4" t="s">
        <v>248</v>
      </c>
      <c r="V72" s="4" t="s">
        <v>248</v>
      </c>
    </row>
    <row r="73" spans="1:22" ht="13.5">
      <c r="A73" s="6"/>
      <c r="B73" s="6"/>
      <c r="C73" s="5"/>
      <c r="D73" s="5"/>
      <c r="F73" s="4"/>
      <c r="G73" s="4"/>
      <c r="I73" s="4" t="s">
        <v>248</v>
      </c>
      <c r="J73" s="4" t="s">
        <v>248</v>
      </c>
      <c r="K73" s="4" t="s">
        <v>248</v>
      </c>
      <c r="L73" s="4" t="s">
        <v>248</v>
      </c>
      <c r="M73" s="4" t="s">
        <v>248</v>
      </c>
      <c r="N73" s="4" t="s">
        <v>248</v>
      </c>
      <c r="O73" s="4" t="s">
        <v>248</v>
      </c>
      <c r="P73" s="4" t="s">
        <v>248</v>
      </c>
      <c r="Q73" s="4" t="s">
        <v>248</v>
      </c>
      <c r="R73" s="4" t="s">
        <v>248</v>
      </c>
      <c r="S73" s="4" t="s">
        <v>248</v>
      </c>
      <c r="T73" s="4" t="s">
        <v>248</v>
      </c>
      <c r="U73" s="4" t="s">
        <v>248</v>
      </c>
      <c r="V73" s="4" t="s">
        <v>248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1:V73"/>
  <sheetViews>
    <sheetView workbookViewId="0" topLeftCell="A1">
      <pane xSplit="7" ySplit="2" topLeftCell="H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:D27"/>
    </sheetView>
  </sheetViews>
  <sheetFormatPr defaultColWidth="9.00390625" defaultRowHeight="13.5"/>
  <cols>
    <col min="1" max="2" width="6.25390625" style="0" customWidth="1"/>
    <col min="3" max="3" width="16.875" style="0" customWidth="1"/>
    <col min="4" max="4" width="6.375" style="0" customWidth="1"/>
    <col min="5" max="5" width="3.75390625" style="0" customWidth="1"/>
    <col min="6" max="22" width="5.00390625" style="0" customWidth="1"/>
  </cols>
  <sheetData>
    <row r="1" spans="1:4" ht="19.5" thickBot="1">
      <c r="A1" s="85" t="s">
        <v>38</v>
      </c>
      <c r="B1" s="86"/>
      <c r="C1" s="86"/>
      <c r="D1" s="87"/>
    </row>
    <row r="2" spans="8:22" ht="13.5">
      <c r="H2" t="s">
        <v>63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</row>
    <row r="3" ht="13.5">
      <c r="A3" s="9" t="s">
        <v>91</v>
      </c>
    </row>
    <row r="4" spans="1:4" ht="13.5">
      <c r="A4" s="3" t="s">
        <v>41</v>
      </c>
      <c r="B4" s="3" t="s">
        <v>34</v>
      </c>
      <c r="C4" s="3" t="s">
        <v>42</v>
      </c>
      <c r="D4" s="3" t="s">
        <v>543</v>
      </c>
    </row>
    <row r="5" spans="1:22" ht="13.5">
      <c r="A5" s="6" t="s">
        <v>108</v>
      </c>
      <c r="B5" s="6">
        <v>1</v>
      </c>
      <c r="C5" s="5" t="s">
        <v>532</v>
      </c>
      <c r="D5" s="5">
        <v>601</v>
      </c>
      <c r="F5" s="4">
        <f>IF(AND(F41&lt;&gt;"",SUMIF(I5:V5,"&gt;0",I41:V41)&gt;0),SUMPRODUCT(I5:V5,I41:V41)/SUMIF(I5:V5,"&gt;0",I41:V41),"")</f>
        <v>5.607142857142857</v>
      </c>
      <c r="G5" s="20"/>
      <c r="I5" s="4">
        <v>5.5</v>
      </c>
      <c r="J5" s="4">
        <v>6</v>
      </c>
      <c r="K5" s="4">
        <v>5.5</v>
      </c>
      <c r="L5" s="4">
        <v>5.5</v>
      </c>
      <c r="M5" s="4">
        <v>5.5</v>
      </c>
      <c r="N5" s="4">
        <v>6</v>
      </c>
      <c r="O5" s="4">
        <v>5.5</v>
      </c>
      <c r="P5" s="4">
        <v>5.5</v>
      </c>
      <c r="Q5" s="4">
        <v>6.5</v>
      </c>
      <c r="R5" s="4">
        <v>5</v>
      </c>
      <c r="S5" s="4">
        <v>5.5</v>
      </c>
      <c r="T5" s="4">
        <v>5.5</v>
      </c>
      <c r="U5" s="4">
        <v>5.5</v>
      </c>
      <c r="V5" s="4">
        <v>5.5</v>
      </c>
    </row>
    <row r="6" spans="1:22" ht="13.5">
      <c r="A6" s="6" t="s">
        <v>108</v>
      </c>
      <c r="B6" s="6">
        <v>96</v>
      </c>
      <c r="C6" s="5" t="s">
        <v>172</v>
      </c>
      <c r="D6" s="5">
        <v>696</v>
      </c>
      <c r="F6" s="4">
        <f aca="true" t="shared" si="0" ref="F6:F27">IF(AND(F42&lt;&gt;"",SUMIF(I6:V6,"&gt;0",I42:V42)&gt;0),SUMPRODUCT(I6:V6,I42:V42)/SUMIF(I6:V6,"&gt;0",I42:V42),"")</f>
      </c>
      <c r="G6" s="20"/>
      <c r="I6" s="4" t="s">
        <v>248</v>
      </c>
      <c r="J6" s="4" t="s">
        <v>248</v>
      </c>
      <c r="K6" s="4" t="s">
        <v>248</v>
      </c>
      <c r="L6" s="4" t="s">
        <v>248</v>
      </c>
      <c r="M6" s="4" t="s">
        <v>248</v>
      </c>
      <c r="N6" s="4" t="s">
        <v>248</v>
      </c>
      <c r="O6" s="4" t="s">
        <v>248</v>
      </c>
      <c r="P6" s="4" t="s">
        <v>248</v>
      </c>
      <c r="Q6" s="4" t="s">
        <v>248</v>
      </c>
      <c r="R6" s="4" t="s">
        <v>248</v>
      </c>
      <c r="S6" s="4" t="s">
        <v>248</v>
      </c>
      <c r="T6" s="4" t="s">
        <v>248</v>
      </c>
      <c r="U6" s="4" t="s">
        <v>248</v>
      </c>
      <c r="V6" s="4" t="s">
        <v>248</v>
      </c>
    </row>
    <row r="7" spans="1:22" ht="13.5">
      <c r="A7" s="1" t="s">
        <v>110</v>
      </c>
      <c r="B7" s="1">
        <v>2</v>
      </c>
      <c r="C7" s="10" t="s">
        <v>525</v>
      </c>
      <c r="D7" s="10">
        <v>602</v>
      </c>
      <c r="F7" s="4">
        <f t="shared" si="0"/>
        <v>5.644697720515362</v>
      </c>
      <c r="G7" s="20"/>
      <c r="I7" s="4">
        <v>5.5</v>
      </c>
      <c r="J7" s="4">
        <v>5.5</v>
      </c>
      <c r="K7" s="4">
        <v>6.5</v>
      </c>
      <c r="L7" s="4">
        <v>6.5</v>
      </c>
      <c r="M7" s="4">
        <v>5.5</v>
      </c>
      <c r="N7" s="4">
        <v>6</v>
      </c>
      <c r="O7" s="4">
        <v>5.5</v>
      </c>
      <c r="P7" s="4">
        <v>5</v>
      </c>
      <c r="Q7" s="4">
        <v>6</v>
      </c>
      <c r="R7" s="4">
        <v>5.5</v>
      </c>
      <c r="S7" s="4" t="s">
        <v>248</v>
      </c>
      <c r="T7" s="4">
        <v>5.5</v>
      </c>
      <c r="U7" s="4">
        <v>5</v>
      </c>
      <c r="V7" s="4">
        <v>5.5</v>
      </c>
    </row>
    <row r="8" spans="1:22" ht="13.5">
      <c r="A8" s="1" t="s">
        <v>110</v>
      </c>
      <c r="B8" s="1">
        <v>12</v>
      </c>
      <c r="C8" s="10" t="s">
        <v>49</v>
      </c>
      <c r="D8" s="10">
        <v>612</v>
      </c>
      <c r="F8" s="4">
        <f t="shared" si="0"/>
        <v>5.677233429394812</v>
      </c>
      <c r="G8" s="20"/>
      <c r="I8" s="4" t="s">
        <v>248</v>
      </c>
      <c r="J8" s="4" t="s">
        <v>248</v>
      </c>
      <c r="K8" s="4" t="s">
        <v>248</v>
      </c>
      <c r="L8" s="4">
        <v>6</v>
      </c>
      <c r="M8" s="4">
        <v>6</v>
      </c>
      <c r="N8" s="4">
        <v>6</v>
      </c>
      <c r="O8" s="4" t="s">
        <v>248</v>
      </c>
      <c r="P8" s="4">
        <v>5</v>
      </c>
      <c r="Q8" s="4">
        <v>7</v>
      </c>
      <c r="R8" s="4" t="s">
        <v>248</v>
      </c>
      <c r="S8" s="4">
        <v>5.5</v>
      </c>
      <c r="T8" s="4" t="s">
        <v>248</v>
      </c>
      <c r="U8" s="4">
        <v>6</v>
      </c>
      <c r="V8" s="4" t="s">
        <v>248</v>
      </c>
    </row>
    <row r="9" spans="1:22" ht="13.5">
      <c r="A9" s="1" t="s">
        <v>112</v>
      </c>
      <c r="B9" s="1">
        <v>13</v>
      </c>
      <c r="C9" s="10" t="s">
        <v>130</v>
      </c>
      <c r="D9" s="10">
        <v>613</v>
      </c>
      <c r="F9" s="4">
        <f t="shared" si="0"/>
        <v>5.884615384615385</v>
      </c>
      <c r="G9" s="20"/>
      <c r="I9" s="4">
        <v>7</v>
      </c>
      <c r="J9" s="4">
        <v>5.5</v>
      </c>
      <c r="K9" s="4">
        <v>6.5</v>
      </c>
      <c r="L9" s="4">
        <v>6</v>
      </c>
      <c r="M9" s="4">
        <v>6</v>
      </c>
      <c r="N9" s="4">
        <v>6</v>
      </c>
      <c r="O9" s="4">
        <v>5.5</v>
      </c>
      <c r="P9" s="4">
        <v>5.5</v>
      </c>
      <c r="Q9" s="4">
        <v>6.5</v>
      </c>
      <c r="R9" s="4">
        <v>5.5</v>
      </c>
      <c r="S9" s="4" t="s">
        <v>248</v>
      </c>
      <c r="T9" s="4">
        <v>5</v>
      </c>
      <c r="U9" s="4">
        <v>5.5</v>
      </c>
      <c r="V9" s="4">
        <v>6</v>
      </c>
    </row>
    <row r="10" spans="1:22" ht="13.5">
      <c r="A10" s="1" t="s">
        <v>112</v>
      </c>
      <c r="B10" s="1">
        <v>3</v>
      </c>
      <c r="C10" s="10" t="s">
        <v>53</v>
      </c>
      <c r="D10" s="10">
        <v>603</v>
      </c>
      <c r="F10" s="4">
        <f t="shared" si="0"/>
        <v>5.563572149344097</v>
      </c>
      <c r="G10" s="20"/>
      <c r="I10" s="4">
        <v>5.5</v>
      </c>
      <c r="J10" s="4">
        <v>5</v>
      </c>
      <c r="K10" s="4">
        <v>5.5</v>
      </c>
      <c r="L10" s="4">
        <v>6.5</v>
      </c>
      <c r="M10" s="4">
        <v>5.5</v>
      </c>
      <c r="N10" s="4">
        <v>6.5</v>
      </c>
      <c r="O10" s="4">
        <v>5.5</v>
      </c>
      <c r="P10" s="4">
        <v>5</v>
      </c>
      <c r="Q10" s="4">
        <v>5.5</v>
      </c>
      <c r="R10" s="4">
        <v>5.5</v>
      </c>
      <c r="S10" s="4" t="s">
        <v>248</v>
      </c>
      <c r="T10" s="4">
        <v>5.5</v>
      </c>
      <c r="U10" s="4">
        <v>5.5</v>
      </c>
      <c r="V10" s="4" t="s">
        <v>248</v>
      </c>
    </row>
    <row r="11" spans="1:22" ht="13.5">
      <c r="A11" s="1" t="s">
        <v>112</v>
      </c>
      <c r="B11" s="1">
        <v>14</v>
      </c>
      <c r="C11" s="10" t="s">
        <v>173</v>
      </c>
      <c r="D11" s="10">
        <v>614</v>
      </c>
      <c r="F11" s="4">
        <f t="shared" si="0"/>
        <v>6.39647577092511</v>
      </c>
      <c r="G11" s="20"/>
      <c r="I11" s="4" t="s">
        <v>248</v>
      </c>
      <c r="J11" s="4" t="s">
        <v>248</v>
      </c>
      <c r="K11" s="4" t="s">
        <v>248</v>
      </c>
      <c r="L11" s="4" t="s">
        <v>248</v>
      </c>
      <c r="M11" s="4" t="s">
        <v>248</v>
      </c>
      <c r="N11" s="4" t="s">
        <v>248</v>
      </c>
      <c r="O11" s="4" t="s">
        <v>248</v>
      </c>
      <c r="P11" s="4">
        <v>6</v>
      </c>
      <c r="Q11" s="4" t="s">
        <v>248</v>
      </c>
      <c r="R11" s="4">
        <v>6</v>
      </c>
      <c r="S11" s="4">
        <v>6.5</v>
      </c>
      <c r="T11" s="4" t="s">
        <v>248</v>
      </c>
      <c r="U11" s="4">
        <v>6</v>
      </c>
      <c r="V11" s="4">
        <v>6.5</v>
      </c>
    </row>
    <row r="12" spans="1:22" ht="13.5">
      <c r="A12" s="1" t="s">
        <v>112</v>
      </c>
      <c r="B12" s="1">
        <v>20</v>
      </c>
      <c r="C12" s="10" t="s">
        <v>124</v>
      </c>
      <c r="D12" s="10">
        <v>620</v>
      </c>
      <c r="F12" s="4">
        <f t="shared" si="0"/>
        <v>6.038461538461538</v>
      </c>
      <c r="G12" s="20"/>
      <c r="I12" s="4" t="s">
        <v>248</v>
      </c>
      <c r="J12" s="4" t="s">
        <v>248</v>
      </c>
      <c r="K12" s="4" t="s">
        <v>248</v>
      </c>
      <c r="L12" s="4">
        <v>5.5</v>
      </c>
      <c r="M12" s="4" t="s">
        <v>248</v>
      </c>
      <c r="N12" s="4">
        <v>6.5</v>
      </c>
      <c r="O12" s="4">
        <v>6</v>
      </c>
      <c r="P12" s="4" t="s">
        <v>248</v>
      </c>
      <c r="Q12" s="4">
        <v>6.5</v>
      </c>
      <c r="R12" s="4">
        <v>6</v>
      </c>
      <c r="S12" s="4">
        <v>6</v>
      </c>
      <c r="T12" s="4">
        <v>6.5</v>
      </c>
      <c r="U12" s="4">
        <v>6</v>
      </c>
      <c r="V12" s="4" t="s">
        <v>294</v>
      </c>
    </row>
    <row r="13" spans="1:22" ht="13.5">
      <c r="A13" s="8" t="s">
        <v>113</v>
      </c>
      <c r="B13" s="8">
        <v>5</v>
      </c>
      <c r="C13" s="11" t="s">
        <v>170</v>
      </c>
      <c r="D13" s="11">
        <v>605</v>
      </c>
      <c r="F13" s="4">
        <f t="shared" si="0"/>
        <v>5.6593886462882095</v>
      </c>
      <c r="G13" s="20"/>
      <c r="I13" s="4">
        <v>5.5</v>
      </c>
      <c r="J13" s="4">
        <v>6.5</v>
      </c>
      <c r="K13" s="4" t="s">
        <v>248</v>
      </c>
      <c r="L13" s="4">
        <v>5.5</v>
      </c>
      <c r="M13" s="4">
        <v>6.5</v>
      </c>
      <c r="N13" s="4">
        <v>5.5</v>
      </c>
      <c r="O13" s="4">
        <v>5.5</v>
      </c>
      <c r="P13" s="4">
        <v>5.5</v>
      </c>
      <c r="Q13" s="4">
        <v>5</v>
      </c>
      <c r="R13" s="4">
        <v>5</v>
      </c>
      <c r="S13" s="4" t="s">
        <v>248</v>
      </c>
      <c r="T13" s="4">
        <v>5.5</v>
      </c>
      <c r="U13" s="4">
        <v>6.5</v>
      </c>
      <c r="V13" s="4" t="s">
        <v>248</v>
      </c>
    </row>
    <row r="14" spans="1:22" ht="13.5">
      <c r="A14" s="8" t="s">
        <v>113</v>
      </c>
      <c r="B14" s="8">
        <v>6</v>
      </c>
      <c r="C14" s="11" t="s">
        <v>165</v>
      </c>
      <c r="D14" s="11">
        <v>606</v>
      </c>
      <c r="F14" s="4">
        <f t="shared" si="0"/>
        <v>5.7727272727272725</v>
      </c>
      <c r="G14" s="20"/>
      <c r="I14" s="4">
        <v>5.5</v>
      </c>
      <c r="J14" s="4">
        <v>6.5</v>
      </c>
      <c r="K14" s="4" t="s">
        <v>248</v>
      </c>
      <c r="L14" s="4">
        <v>6</v>
      </c>
      <c r="M14" s="4">
        <v>6.5</v>
      </c>
      <c r="N14" s="4">
        <v>6.5</v>
      </c>
      <c r="O14" s="4">
        <v>5</v>
      </c>
      <c r="P14" s="4">
        <v>5.5</v>
      </c>
      <c r="Q14" s="4">
        <v>5</v>
      </c>
      <c r="R14" s="4">
        <v>6</v>
      </c>
      <c r="S14" s="4" t="s">
        <v>248</v>
      </c>
      <c r="T14" s="4">
        <v>5.5</v>
      </c>
      <c r="U14" s="4">
        <v>5.5</v>
      </c>
      <c r="V14" s="4" t="s">
        <v>248</v>
      </c>
    </row>
    <row r="15" spans="1:22" ht="13.5">
      <c r="A15" s="8" t="s">
        <v>113</v>
      </c>
      <c r="B15" s="8">
        <v>15</v>
      </c>
      <c r="C15" s="11" t="s">
        <v>145</v>
      </c>
      <c r="D15" s="11">
        <v>615</v>
      </c>
      <c r="F15" s="4">
        <f t="shared" si="0"/>
        <v>5.7</v>
      </c>
      <c r="G15" s="20"/>
      <c r="I15" s="4" t="s">
        <v>248</v>
      </c>
      <c r="J15" s="4">
        <v>6.5</v>
      </c>
      <c r="K15" s="4">
        <v>5.5</v>
      </c>
      <c r="L15" s="4" t="s">
        <v>248</v>
      </c>
      <c r="M15" s="4" t="s">
        <v>248</v>
      </c>
      <c r="N15" s="4" t="s">
        <v>248</v>
      </c>
      <c r="O15" s="4" t="s">
        <v>248</v>
      </c>
      <c r="P15" s="4">
        <v>5.5</v>
      </c>
      <c r="Q15" s="4" t="s">
        <v>248</v>
      </c>
      <c r="R15" s="4" t="s">
        <v>248</v>
      </c>
      <c r="S15" s="4" t="s">
        <v>248</v>
      </c>
      <c r="T15" s="4" t="s">
        <v>248</v>
      </c>
      <c r="U15" s="4" t="s">
        <v>248</v>
      </c>
      <c r="V15" s="4" t="s">
        <v>248</v>
      </c>
    </row>
    <row r="16" spans="1:22" ht="13.5">
      <c r="A16" s="8" t="s">
        <v>113</v>
      </c>
      <c r="B16" s="8">
        <v>21</v>
      </c>
      <c r="C16" s="11" t="s">
        <v>174</v>
      </c>
      <c r="D16" s="11">
        <v>621</v>
      </c>
      <c r="F16" s="4">
        <f t="shared" si="0"/>
        <v>6</v>
      </c>
      <c r="G16" s="20"/>
      <c r="I16" s="4" t="s">
        <v>248</v>
      </c>
      <c r="J16" s="4" t="s">
        <v>248</v>
      </c>
      <c r="K16" s="4" t="s">
        <v>248</v>
      </c>
      <c r="L16" s="4" t="s">
        <v>248</v>
      </c>
      <c r="M16" s="4" t="s">
        <v>248</v>
      </c>
      <c r="N16" s="4" t="s">
        <v>248</v>
      </c>
      <c r="O16" s="4" t="s">
        <v>248</v>
      </c>
      <c r="P16" s="4">
        <v>6</v>
      </c>
      <c r="Q16" s="4" t="s">
        <v>248</v>
      </c>
      <c r="R16" s="4" t="s">
        <v>248</v>
      </c>
      <c r="S16" s="4">
        <v>6</v>
      </c>
      <c r="T16" s="4" t="s">
        <v>248</v>
      </c>
      <c r="U16" s="4" t="s">
        <v>248</v>
      </c>
      <c r="V16" s="4">
        <v>6</v>
      </c>
    </row>
    <row r="17" spans="1:22" ht="13.5">
      <c r="A17" s="8" t="s">
        <v>114</v>
      </c>
      <c r="B17" s="8">
        <v>7</v>
      </c>
      <c r="C17" s="11" t="s">
        <v>62</v>
      </c>
      <c r="D17" s="11">
        <v>607</v>
      </c>
      <c r="F17" s="4">
        <f t="shared" si="0"/>
        <v>5.88718820861678</v>
      </c>
      <c r="G17" s="20"/>
      <c r="I17" s="4">
        <v>6</v>
      </c>
      <c r="J17" s="4" t="s">
        <v>248</v>
      </c>
      <c r="K17" s="4">
        <v>5.5</v>
      </c>
      <c r="L17" s="4">
        <v>5.5</v>
      </c>
      <c r="M17" s="4">
        <v>5.5</v>
      </c>
      <c r="N17" s="4">
        <v>5.5</v>
      </c>
      <c r="O17" s="4">
        <v>7</v>
      </c>
      <c r="P17" s="4" t="s">
        <v>248</v>
      </c>
      <c r="Q17" s="4">
        <v>5.5</v>
      </c>
      <c r="R17" s="4">
        <v>6</v>
      </c>
      <c r="S17" s="4">
        <v>6.5</v>
      </c>
      <c r="T17" s="4" t="s">
        <v>248</v>
      </c>
      <c r="U17" s="4">
        <v>6.5</v>
      </c>
      <c r="V17" s="4">
        <v>5.5</v>
      </c>
    </row>
    <row r="18" spans="1:22" ht="13.5">
      <c r="A18" s="8" t="s">
        <v>114</v>
      </c>
      <c r="B18" s="8">
        <v>8</v>
      </c>
      <c r="C18" s="11" t="s">
        <v>169</v>
      </c>
      <c r="D18" s="11">
        <v>608</v>
      </c>
      <c r="F18" s="4">
        <f t="shared" si="0"/>
        <v>5.586393088552915</v>
      </c>
      <c r="G18" s="20"/>
      <c r="I18" s="4">
        <v>5.5</v>
      </c>
      <c r="J18" s="4">
        <v>6</v>
      </c>
      <c r="K18" s="4">
        <v>6</v>
      </c>
      <c r="L18" s="4">
        <v>5.5</v>
      </c>
      <c r="M18" s="4">
        <v>5</v>
      </c>
      <c r="N18" s="4" t="s">
        <v>248</v>
      </c>
      <c r="O18" s="4">
        <v>5.5</v>
      </c>
      <c r="P18" s="4">
        <v>5.5</v>
      </c>
      <c r="Q18" s="4">
        <v>5.5</v>
      </c>
      <c r="R18" s="4">
        <v>5</v>
      </c>
      <c r="S18" s="4">
        <v>6.5</v>
      </c>
      <c r="T18" s="4">
        <v>6</v>
      </c>
      <c r="U18" s="4">
        <v>5.5</v>
      </c>
      <c r="V18" s="4">
        <v>5.5</v>
      </c>
    </row>
    <row r="19" spans="1:22" ht="13.5">
      <c r="A19" s="8" t="s">
        <v>114</v>
      </c>
      <c r="B19" s="8">
        <v>16</v>
      </c>
      <c r="C19" s="11" t="s">
        <v>540</v>
      </c>
      <c r="D19" s="11">
        <v>616</v>
      </c>
      <c r="F19" s="4">
        <f t="shared" si="0"/>
        <v>5.72457627118644</v>
      </c>
      <c r="G19" s="20"/>
      <c r="I19" s="4" t="s">
        <v>248</v>
      </c>
      <c r="J19" s="4">
        <v>5.5</v>
      </c>
      <c r="K19" s="4">
        <v>6</v>
      </c>
      <c r="L19" s="4" t="s">
        <v>248</v>
      </c>
      <c r="M19" s="4" t="s">
        <v>248</v>
      </c>
      <c r="N19" s="4" t="s">
        <v>248</v>
      </c>
      <c r="O19" s="4" t="s">
        <v>248</v>
      </c>
      <c r="P19" s="4" t="s">
        <v>248</v>
      </c>
      <c r="Q19" s="4" t="s">
        <v>248</v>
      </c>
      <c r="R19" s="4" t="s">
        <v>248</v>
      </c>
      <c r="S19" s="4">
        <v>6</v>
      </c>
      <c r="T19" s="4" t="s">
        <v>248</v>
      </c>
      <c r="U19" s="4" t="s">
        <v>248</v>
      </c>
      <c r="V19" s="4" t="s">
        <v>248</v>
      </c>
    </row>
    <row r="20" spans="1:22" ht="13.5">
      <c r="A20" s="8" t="s">
        <v>114</v>
      </c>
      <c r="B20" s="8">
        <v>22</v>
      </c>
      <c r="C20" s="11" t="s">
        <v>167</v>
      </c>
      <c r="D20" s="11">
        <v>622</v>
      </c>
      <c r="F20" s="4">
        <f t="shared" si="0"/>
        <v>6.289628180039139</v>
      </c>
      <c r="G20" s="20"/>
      <c r="I20" s="4">
        <v>6</v>
      </c>
      <c r="J20" s="4">
        <v>6</v>
      </c>
      <c r="K20" s="4" t="s">
        <v>248</v>
      </c>
      <c r="L20" s="4" t="s">
        <v>248</v>
      </c>
      <c r="M20" s="4">
        <v>6.5</v>
      </c>
      <c r="N20" s="4">
        <v>6</v>
      </c>
      <c r="O20" s="4" t="s">
        <v>248</v>
      </c>
      <c r="P20" s="4">
        <v>7</v>
      </c>
      <c r="Q20" s="4" t="s">
        <v>248</v>
      </c>
      <c r="R20" s="4" t="s">
        <v>248</v>
      </c>
      <c r="S20" s="4">
        <v>6</v>
      </c>
      <c r="T20" s="4">
        <v>6</v>
      </c>
      <c r="U20" s="4">
        <v>6.5</v>
      </c>
      <c r="V20" s="4">
        <v>6</v>
      </c>
    </row>
    <row r="21" spans="1:22" ht="13.5">
      <c r="A21" s="8" t="s">
        <v>117</v>
      </c>
      <c r="B21" s="8">
        <v>10</v>
      </c>
      <c r="C21" s="11" t="s">
        <v>135</v>
      </c>
      <c r="D21" s="11">
        <v>610</v>
      </c>
      <c r="F21" s="4">
        <f t="shared" si="0"/>
        <v>6.339754816112084</v>
      </c>
      <c r="G21" s="20"/>
      <c r="I21" s="4">
        <v>6.5</v>
      </c>
      <c r="J21" s="4">
        <v>5</v>
      </c>
      <c r="K21" s="4">
        <v>5</v>
      </c>
      <c r="L21" s="4">
        <v>8.5</v>
      </c>
      <c r="M21" s="4">
        <v>6</v>
      </c>
      <c r="N21" s="4">
        <v>6.5</v>
      </c>
      <c r="O21" s="4">
        <v>6.5</v>
      </c>
      <c r="P21" s="4">
        <v>7.5</v>
      </c>
      <c r="Q21" s="4">
        <v>6</v>
      </c>
      <c r="R21" s="4">
        <v>5.5</v>
      </c>
      <c r="S21" s="4" t="s">
        <v>248</v>
      </c>
      <c r="T21" s="4">
        <v>6.5</v>
      </c>
      <c r="U21" s="4">
        <v>6.5</v>
      </c>
      <c r="V21" s="4">
        <v>6</v>
      </c>
    </row>
    <row r="22" spans="1:22" ht="13.5">
      <c r="A22" s="8" t="s">
        <v>117</v>
      </c>
      <c r="B22" s="8">
        <v>17</v>
      </c>
      <c r="C22" s="11" t="s">
        <v>168</v>
      </c>
      <c r="D22" s="11">
        <v>617</v>
      </c>
      <c r="F22" s="4">
        <f t="shared" si="0"/>
        <v>6.175</v>
      </c>
      <c r="G22" s="20"/>
      <c r="I22" s="4" t="s">
        <v>248</v>
      </c>
      <c r="J22" s="4">
        <v>6.5</v>
      </c>
      <c r="K22" s="4">
        <v>5.5</v>
      </c>
      <c r="L22" s="4" t="s">
        <v>248</v>
      </c>
      <c r="M22" s="4" t="s">
        <v>248</v>
      </c>
      <c r="N22" s="4" t="s">
        <v>248</v>
      </c>
      <c r="O22" s="4" t="s">
        <v>248</v>
      </c>
      <c r="P22" s="4" t="s">
        <v>248</v>
      </c>
      <c r="Q22" s="4" t="s">
        <v>248</v>
      </c>
      <c r="R22" s="4" t="s">
        <v>248</v>
      </c>
      <c r="S22" s="4">
        <v>6.5</v>
      </c>
      <c r="T22" s="4">
        <v>6</v>
      </c>
      <c r="U22" s="4" t="s">
        <v>248</v>
      </c>
      <c r="V22" s="4">
        <v>6</v>
      </c>
    </row>
    <row r="23" spans="1:22" ht="13.5">
      <c r="A23" s="2" t="s">
        <v>132</v>
      </c>
      <c r="B23" s="2">
        <v>11</v>
      </c>
      <c r="C23" s="12" t="s">
        <v>175</v>
      </c>
      <c r="D23" s="12">
        <v>611</v>
      </c>
      <c r="F23" s="4">
        <f t="shared" si="0"/>
        <v>5.342281879194631</v>
      </c>
      <c r="G23" s="20"/>
      <c r="I23" s="4">
        <v>5.5</v>
      </c>
      <c r="J23" s="4" t="s">
        <v>248</v>
      </c>
      <c r="K23" s="4">
        <v>5.5</v>
      </c>
      <c r="L23" s="4">
        <v>6</v>
      </c>
      <c r="M23" s="4" t="s">
        <v>248</v>
      </c>
      <c r="N23" s="4" t="s">
        <v>248</v>
      </c>
      <c r="O23" s="4">
        <v>5.5</v>
      </c>
      <c r="P23" s="4" t="s">
        <v>248</v>
      </c>
      <c r="Q23" s="4">
        <v>5</v>
      </c>
      <c r="R23" s="4">
        <v>4.5</v>
      </c>
      <c r="S23" s="4">
        <v>4.5</v>
      </c>
      <c r="T23" s="4" t="s">
        <v>248</v>
      </c>
      <c r="U23" s="4" t="s">
        <v>248</v>
      </c>
      <c r="V23" s="4">
        <v>6.5</v>
      </c>
    </row>
    <row r="24" spans="1:22" ht="13.5">
      <c r="A24" s="2" t="s">
        <v>132</v>
      </c>
      <c r="B24" s="2">
        <v>18</v>
      </c>
      <c r="C24" s="12" t="s">
        <v>60</v>
      </c>
      <c r="D24" s="12">
        <v>618</v>
      </c>
      <c r="F24" s="4">
        <f t="shared" si="0"/>
        <v>5.606529209621993</v>
      </c>
      <c r="G24" s="20"/>
      <c r="I24" s="4">
        <v>5.5</v>
      </c>
      <c r="J24" s="4" t="s">
        <v>248</v>
      </c>
      <c r="K24" s="4">
        <v>6</v>
      </c>
      <c r="L24" s="4" t="s">
        <v>248</v>
      </c>
      <c r="M24" s="4" t="s">
        <v>248</v>
      </c>
      <c r="N24" s="4">
        <v>5</v>
      </c>
      <c r="O24" s="4">
        <v>5.5</v>
      </c>
      <c r="P24" s="4" t="s">
        <v>248</v>
      </c>
      <c r="Q24" s="4">
        <v>5.5</v>
      </c>
      <c r="R24" s="4" t="s">
        <v>248</v>
      </c>
      <c r="S24" s="4" t="s">
        <v>248</v>
      </c>
      <c r="T24" s="4">
        <v>6.5</v>
      </c>
      <c r="U24" s="4" t="s">
        <v>248</v>
      </c>
      <c r="V24" s="4" t="s">
        <v>248</v>
      </c>
    </row>
    <row r="25" spans="1:22" ht="13.5">
      <c r="A25" s="2" t="s">
        <v>119</v>
      </c>
      <c r="B25" s="2">
        <v>4</v>
      </c>
      <c r="C25" s="12" t="s">
        <v>154</v>
      </c>
      <c r="D25" s="12">
        <v>604</v>
      </c>
      <c r="F25" s="4">
        <f t="shared" si="0"/>
        <v>5.2272727272727275</v>
      </c>
      <c r="G25" s="20"/>
      <c r="I25" s="4" t="s">
        <v>248</v>
      </c>
      <c r="J25" s="4" t="s">
        <v>248</v>
      </c>
      <c r="K25" s="4" t="s">
        <v>248</v>
      </c>
      <c r="L25" s="4" t="s">
        <v>248</v>
      </c>
      <c r="M25" s="4">
        <v>5</v>
      </c>
      <c r="N25" s="4" t="s">
        <v>248</v>
      </c>
      <c r="O25" s="4">
        <v>6.5</v>
      </c>
      <c r="P25" s="4" t="s">
        <v>248</v>
      </c>
      <c r="Q25" s="4" t="s">
        <v>248</v>
      </c>
      <c r="R25" s="4" t="s">
        <v>248</v>
      </c>
      <c r="S25" s="4">
        <v>6</v>
      </c>
      <c r="T25" s="4" t="s">
        <v>248</v>
      </c>
      <c r="U25" s="4" t="s">
        <v>248</v>
      </c>
      <c r="V25" s="4" t="s">
        <v>248</v>
      </c>
    </row>
    <row r="26" spans="1:22" ht="13.5">
      <c r="A26" s="2" t="s">
        <v>118</v>
      </c>
      <c r="B26" s="2">
        <v>9</v>
      </c>
      <c r="C26" s="12" t="s">
        <v>131</v>
      </c>
      <c r="D26" s="12">
        <v>609</v>
      </c>
      <c r="F26" s="4">
        <f t="shared" si="0"/>
        <v>5.2887029288702925</v>
      </c>
      <c r="G26" s="20"/>
      <c r="I26" s="4">
        <v>5.5</v>
      </c>
      <c r="J26" s="4">
        <v>4.5</v>
      </c>
      <c r="K26" s="4">
        <v>5</v>
      </c>
      <c r="L26" s="4">
        <v>6.5</v>
      </c>
      <c r="M26" s="4">
        <v>6</v>
      </c>
      <c r="N26" s="4">
        <v>5.5</v>
      </c>
      <c r="O26" s="4">
        <v>5</v>
      </c>
      <c r="P26" s="4" t="s">
        <v>248</v>
      </c>
      <c r="Q26" s="4">
        <v>5</v>
      </c>
      <c r="R26" s="4">
        <v>4.5</v>
      </c>
      <c r="S26" s="4">
        <v>5.5</v>
      </c>
      <c r="T26" s="4">
        <v>5.5</v>
      </c>
      <c r="U26" s="4" t="s">
        <v>248</v>
      </c>
      <c r="V26" s="4">
        <v>5</v>
      </c>
    </row>
    <row r="27" spans="1:22" ht="13.5">
      <c r="A27" s="2" t="s">
        <v>118</v>
      </c>
      <c r="B27" s="2">
        <v>19</v>
      </c>
      <c r="C27" s="12" t="s">
        <v>136</v>
      </c>
      <c r="D27" s="12">
        <v>619</v>
      </c>
      <c r="F27" s="4">
        <f t="shared" si="0"/>
        <v>5.830882352941177</v>
      </c>
      <c r="G27" s="20"/>
      <c r="I27" s="4">
        <v>6</v>
      </c>
      <c r="J27" s="4">
        <v>4.5</v>
      </c>
      <c r="K27" s="4">
        <v>5.5</v>
      </c>
      <c r="L27" s="4">
        <v>6.5</v>
      </c>
      <c r="M27" s="4">
        <v>6</v>
      </c>
      <c r="N27" s="4">
        <v>6</v>
      </c>
      <c r="O27" s="4" t="s">
        <v>248</v>
      </c>
      <c r="P27" s="4">
        <v>5</v>
      </c>
      <c r="Q27" s="4" t="s">
        <v>248</v>
      </c>
      <c r="R27" s="4">
        <v>6</v>
      </c>
      <c r="S27" s="4">
        <v>7.5</v>
      </c>
      <c r="T27" s="4">
        <v>6.5</v>
      </c>
      <c r="U27" s="4">
        <v>5</v>
      </c>
      <c r="V27" s="4">
        <v>7</v>
      </c>
    </row>
    <row r="28" spans="1:22" ht="13.5">
      <c r="A28" s="6"/>
      <c r="B28" s="6"/>
      <c r="C28" s="5"/>
      <c r="D28" s="5"/>
      <c r="F28" s="4"/>
      <c r="G28" s="20"/>
      <c r="I28" s="4" t="s">
        <v>248</v>
      </c>
      <c r="J28" s="4" t="s">
        <v>248</v>
      </c>
      <c r="K28" s="4" t="s">
        <v>248</v>
      </c>
      <c r="L28" s="4" t="s">
        <v>248</v>
      </c>
      <c r="M28" s="4" t="s">
        <v>248</v>
      </c>
      <c r="N28" s="4" t="s">
        <v>248</v>
      </c>
      <c r="O28" s="4" t="s">
        <v>248</v>
      </c>
      <c r="P28" s="4" t="s">
        <v>248</v>
      </c>
      <c r="Q28" s="4" t="s">
        <v>248</v>
      </c>
      <c r="R28" s="4" t="s">
        <v>248</v>
      </c>
      <c r="S28" s="4" t="s">
        <v>248</v>
      </c>
      <c r="T28" s="4" t="s">
        <v>248</v>
      </c>
      <c r="U28" s="4" t="s">
        <v>248</v>
      </c>
      <c r="V28" s="4" t="s">
        <v>248</v>
      </c>
    </row>
    <row r="29" spans="1:22" ht="13.5">
      <c r="A29" s="6"/>
      <c r="B29" s="6"/>
      <c r="C29" s="5"/>
      <c r="D29" s="5"/>
      <c r="F29" s="4"/>
      <c r="G29" s="20"/>
      <c r="I29" s="4" t="s">
        <v>248</v>
      </c>
      <c r="J29" s="4" t="s">
        <v>248</v>
      </c>
      <c r="K29" s="4" t="s">
        <v>248</v>
      </c>
      <c r="L29" s="4" t="s">
        <v>248</v>
      </c>
      <c r="M29" s="4" t="s">
        <v>248</v>
      </c>
      <c r="N29" s="4" t="s">
        <v>248</v>
      </c>
      <c r="O29" s="4" t="s">
        <v>248</v>
      </c>
      <c r="P29" s="4" t="s">
        <v>248</v>
      </c>
      <c r="Q29" s="4" t="s">
        <v>248</v>
      </c>
      <c r="R29" s="4" t="s">
        <v>248</v>
      </c>
      <c r="S29" s="4" t="s">
        <v>248</v>
      </c>
      <c r="T29" s="4" t="s">
        <v>248</v>
      </c>
      <c r="U29" s="4" t="s">
        <v>248</v>
      </c>
      <c r="V29" s="4" t="s">
        <v>248</v>
      </c>
    </row>
    <row r="30" spans="1:22" ht="13.5">
      <c r="A30" s="6"/>
      <c r="B30" s="6"/>
      <c r="C30" s="5"/>
      <c r="D30" s="5"/>
      <c r="F30" s="4"/>
      <c r="G30" s="20"/>
      <c r="I30" s="4" t="s">
        <v>248</v>
      </c>
      <c r="J30" s="4" t="s">
        <v>248</v>
      </c>
      <c r="K30" s="4" t="s">
        <v>248</v>
      </c>
      <c r="L30" s="4" t="s">
        <v>248</v>
      </c>
      <c r="M30" s="4" t="s">
        <v>248</v>
      </c>
      <c r="N30" s="4" t="s">
        <v>248</v>
      </c>
      <c r="O30" s="4" t="s">
        <v>248</v>
      </c>
      <c r="P30" s="4" t="s">
        <v>248</v>
      </c>
      <c r="Q30" s="4" t="s">
        <v>248</v>
      </c>
      <c r="R30" s="4" t="s">
        <v>248</v>
      </c>
      <c r="S30" s="4" t="s">
        <v>248</v>
      </c>
      <c r="T30" s="4" t="s">
        <v>248</v>
      </c>
      <c r="U30" s="4" t="s">
        <v>248</v>
      </c>
      <c r="V30" s="4" t="s">
        <v>248</v>
      </c>
    </row>
    <row r="31" spans="1:22" ht="13.5">
      <c r="A31" s="6"/>
      <c r="B31" s="6"/>
      <c r="C31" s="5"/>
      <c r="D31" s="5"/>
      <c r="F31" s="4"/>
      <c r="G31" s="20"/>
      <c r="I31" s="4" t="s">
        <v>248</v>
      </c>
      <c r="J31" s="4" t="s">
        <v>248</v>
      </c>
      <c r="K31" s="4" t="s">
        <v>248</v>
      </c>
      <c r="L31" s="4" t="s">
        <v>248</v>
      </c>
      <c r="M31" s="4" t="s">
        <v>248</v>
      </c>
      <c r="N31" s="4" t="s">
        <v>248</v>
      </c>
      <c r="O31" s="4" t="s">
        <v>248</v>
      </c>
      <c r="P31" s="4" t="s">
        <v>248</v>
      </c>
      <c r="Q31" s="4" t="s">
        <v>248</v>
      </c>
      <c r="R31" s="4" t="s">
        <v>248</v>
      </c>
      <c r="S31" s="4" t="s">
        <v>248</v>
      </c>
      <c r="T31" s="4" t="s">
        <v>248</v>
      </c>
      <c r="U31" s="4" t="s">
        <v>248</v>
      </c>
      <c r="V31" s="4" t="s">
        <v>248</v>
      </c>
    </row>
    <row r="32" spans="1:22" ht="13.5">
      <c r="A32" s="6"/>
      <c r="B32" s="6"/>
      <c r="C32" s="5"/>
      <c r="D32" s="5"/>
      <c r="F32" s="4"/>
      <c r="G32" s="20"/>
      <c r="I32" s="4" t="s">
        <v>248</v>
      </c>
      <c r="J32" s="4" t="s">
        <v>248</v>
      </c>
      <c r="K32" s="4" t="s">
        <v>248</v>
      </c>
      <c r="L32" s="4" t="s">
        <v>248</v>
      </c>
      <c r="M32" s="4" t="s">
        <v>248</v>
      </c>
      <c r="N32" s="4" t="s">
        <v>248</v>
      </c>
      <c r="O32" s="4" t="s">
        <v>248</v>
      </c>
      <c r="P32" s="4" t="s">
        <v>248</v>
      </c>
      <c r="Q32" s="4" t="s">
        <v>248</v>
      </c>
      <c r="R32" s="4" t="s">
        <v>248</v>
      </c>
      <c r="S32" s="4" t="s">
        <v>248</v>
      </c>
      <c r="T32" s="4" t="s">
        <v>248</v>
      </c>
      <c r="U32" s="4" t="s">
        <v>248</v>
      </c>
      <c r="V32" s="4" t="s">
        <v>248</v>
      </c>
    </row>
    <row r="33" spans="1:22" ht="13.5">
      <c r="A33" s="6"/>
      <c r="B33" s="6"/>
      <c r="C33" s="5"/>
      <c r="D33" s="5"/>
      <c r="F33" s="4"/>
      <c r="G33" s="20"/>
      <c r="I33" s="4" t="s">
        <v>248</v>
      </c>
      <c r="J33" s="4" t="s">
        <v>248</v>
      </c>
      <c r="K33" s="4" t="s">
        <v>248</v>
      </c>
      <c r="L33" s="4" t="s">
        <v>248</v>
      </c>
      <c r="M33" s="4" t="s">
        <v>248</v>
      </c>
      <c r="N33" s="4" t="s">
        <v>248</v>
      </c>
      <c r="O33" s="4" t="s">
        <v>248</v>
      </c>
      <c r="P33" s="4" t="s">
        <v>248</v>
      </c>
      <c r="Q33" s="4" t="s">
        <v>248</v>
      </c>
      <c r="R33" s="4" t="s">
        <v>248</v>
      </c>
      <c r="S33" s="4" t="s">
        <v>248</v>
      </c>
      <c r="T33" s="4" t="s">
        <v>248</v>
      </c>
      <c r="U33" s="4" t="s">
        <v>248</v>
      </c>
      <c r="V33" s="4" t="s">
        <v>248</v>
      </c>
    </row>
    <row r="34" spans="1:22" ht="13.5">
      <c r="A34" s="6"/>
      <c r="B34" s="6"/>
      <c r="C34" s="5"/>
      <c r="D34" s="5"/>
      <c r="F34" s="4"/>
      <c r="G34" s="20"/>
      <c r="I34" s="4" t="s">
        <v>248</v>
      </c>
      <c r="J34" s="4" t="s">
        <v>248</v>
      </c>
      <c r="K34" s="4" t="s">
        <v>248</v>
      </c>
      <c r="L34" s="4" t="s">
        <v>248</v>
      </c>
      <c r="M34" s="4" t="s">
        <v>248</v>
      </c>
      <c r="N34" s="4" t="s">
        <v>248</v>
      </c>
      <c r="O34" s="4" t="s">
        <v>248</v>
      </c>
      <c r="P34" s="4" t="s">
        <v>248</v>
      </c>
      <c r="Q34" s="4" t="s">
        <v>248</v>
      </c>
      <c r="R34" s="4" t="s">
        <v>248</v>
      </c>
      <c r="S34" s="4" t="s">
        <v>248</v>
      </c>
      <c r="T34" s="4" t="s">
        <v>248</v>
      </c>
      <c r="U34" s="4" t="s">
        <v>248</v>
      </c>
      <c r="V34" s="4" t="s">
        <v>248</v>
      </c>
    </row>
    <row r="35" spans="1:22" ht="13.5">
      <c r="A35" s="6"/>
      <c r="B35" s="6"/>
      <c r="C35" s="5"/>
      <c r="D35" s="5"/>
      <c r="F35" s="4"/>
      <c r="G35" s="20"/>
      <c r="I35" s="4" t="s">
        <v>248</v>
      </c>
      <c r="J35" s="4" t="s">
        <v>248</v>
      </c>
      <c r="K35" s="4" t="s">
        <v>248</v>
      </c>
      <c r="L35" s="4" t="s">
        <v>248</v>
      </c>
      <c r="M35" s="4" t="s">
        <v>248</v>
      </c>
      <c r="N35" s="4" t="s">
        <v>248</v>
      </c>
      <c r="O35" s="4" t="s">
        <v>248</v>
      </c>
      <c r="P35" s="4" t="s">
        <v>248</v>
      </c>
      <c r="Q35" s="4" t="s">
        <v>248</v>
      </c>
      <c r="R35" s="4" t="s">
        <v>248</v>
      </c>
      <c r="S35" s="4" t="s">
        <v>248</v>
      </c>
      <c r="T35" s="4" t="s">
        <v>248</v>
      </c>
      <c r="U35" s="4" t="s">
        <v>248</v>
      </c>
      <c r="V35" s="4" t="s">
        <v>248</v>
      </c>
    </row>
    <row r="36" spans="1:22" ht="13.5">
      <c r="A36" s="6"/>
      <c r="B36" s="6"/>
      <c r="C36" s="5"/>
      <c r="D36" s="5"/>
      <c r="F36" s="4"/>
      <c r="G36" s="20"/>
      <c r="I36" s="4" t="s">
        <v>248</v>
      </c>
      <c r="J36" s="4" t="s">
        <v>248</v>
      </c>
      <c r="K36" s="4" t="s">
        <v>248</v>
      </c>
      <c r="L36" s="4" t="s">
        <v>248</v>
      </c>
      <c r="M36" s="4" t="s">
        <v>248</v>
      </c>
      <c r="N36" s="4" t="s">
        <v>248</v>
      </c>
      <c r="O36" s="4" t="s">
        <v>248</v>
      </c>
      <c r="P36" s="4" t="s">
        <v>248</v>
      </c>
      <c r="Q36" s="4" t="s">
        <v>248</v>
      </c>
      <c r="R36" s="4" t="s">
        <v>248</v>
      </c>
      <c r="S36" s="4" t="s">
        <v>248</v>
      </c>
      <c r="T36" s="4" t="s">
        <v>248</v>
      </c>
      <c r="U36" s="4" t="s">
        <v>248</v>
      </c>
      <c r="V36" s="4" t="s">
        <v>248</v>
      </c>
    </row>
    <row r="37" spans="1:22" ht="13.5">
      <c r="A37" s="6"/>
      <c r="B37" s="6"/>
      <c r="C37" s="5"/>
      <c r="D37" s="5"/>
      <c r="F37" s="4"/>
      <c r="G37" s="20"/>
      <c r="I37" s="4" t="s">
        <v>248</v>
      </c>
      <c r="J37" s="4" t="s">
        <v>248</v>
      </c>
      <c r="K37" s="4" t="s">
        <v>248</v>
      </c>
      <c r="L37" s="4" t="s">
        <v>248</v>
      </c>
      <c r="M37" s="4" t="s">
        <v>248</v>
      </c>
      <c r="N37" s="4" t="s">
        <v>248</v>
      </c>
      <c r="O37" s="4" t="s">
        <v>248</v>
      </c>
      <c r="P37" s="4" t="s">
        <v>248</v>
      </c>
      <c r="Q37" s="4" t="s">
        <v>248</v>
      </c>
      <c r="R37" s="4" t="s">
        <v>248</v>
      </c>
      <c r="S37" s="4" t="s">
        <v>248</v>
      </c>
      <c r="T37" s="4" t="s">
        <v>248</v>
      </c>
      <c r="U37" s="4" t="s">
        <v>248</v>
      </c>
      <c r="V37" s="4" t="s">
        <v>248</v>
      </c>
    </row>
    <row r="40" spans="1:7" ht="13.5">
      <c r="A40" s="3"/>
      <c r="B40" s="3"/>
      <c r="C40" s="3"/>
      <c r="D40" s="3"/>
      <c r="F40" t="s">
        <v>235</v>
      </c>
      <c r="G40" t="s">
        <v>236</v>
      </c>
    </row>
    <row r="41" spans="1:22" ht="13.5">
      <c r="A41" s="6" t="str">
        <f aca="true" t="shared" si="1" ref="A41:C56">A5</f>
        <v>ＧＫ</v>
      </c>
      <c r="B41" s="6">
        <f t="shared" si="1"/>
        <v>1</v>
      </c>
      <c r="C41" s="5" t="str">
        <f t="shared" si="1"/>
        <v>★野咲　すみれ</v>
      </c>
      <c r="D41" s="5">
        <f aca="true" t="shared" si="2" ref="D41:D63">D5</f>
        <v>601</v>
      </c>
      <c r="F41" s="4">
        <f>IF(SUM(I41:V41)=0,"",SUM(I41:V41))</f>
        <v>1260</v>
      </c>
      <c r="G41" s="4">
        <f>IF(COUNT(I41:V41)=0,"",COUNT(I41:V41))</f>
        <v>14</v>
      </c>
      <c r="I41" s="4">
        <v>90</v>
      </c>
      <c r="J41" s="4">
        <v>90</v>
      </c>
      <c r="K41" s="4">
        <v>90</v>
      </c>
      <c r="L41" s="4">
        <v>90</v>
      </c>
      <c r="M41" s="4">
        <v>90</v>
      </c>
      <c r="N41" s="4">
        <v>90</v>
      </c>
      <c r="O41" s="4">
        <v>90</v>
      </c>
      <c r="P41" s="4">
        <v>90</v>
      </c>
      <c r="Q41" s="4">
        <v>90</v>
      </c>
      <c r="R41" s="4">
        <v>90</v>
      </c>
      <c r="S41" s="4">
        <v>90</v>
      </c>
      <c r="T41" s="4">
        <v>90</v>
      </c>
      <c r="U41" s="4">
        <v>90</v>
      </c>
      <c r="V41" s="4">
        <v>90</v>
      </c>
    </row>
    <row r="42" spans="1:22" ht="13.5">
      <c r="A42" s="6" t="str">
        <f t="shared" si="1"/>
        <v>ＧＫ</v>
      </c>
      <c r="B42" s="6">
        <f t="shared" si="1"/>
        <v>96</v>
      </c>
      <c r="C42" s="5" t="str">
        <f t="shared" si="1"/>
        <v>牧原　優紀子</v>
      </c>
      <c r="D42" s="5">
        <f t="shared" si="2"/>
        <v>696</v>
      </c>
      <c r="F42" s="4">
        <f aca="true" t="shared" si="3" ref="F42:F63">IF(SUM(I42:V42)=0,"",SUM(I42:V42))</f>
      </c>
      <c r="G42" s="4">
        <f aca="true" t="shared" si="4" ref="G42:G63">IF(COUNT(I42:V42)=0,"",COUNT(I42:V42))</f>
      </c>
      <c r="I42" s="4" t="s">
        <v>248</v>
      </c>
      <c r="J42" s="4" t="s">
        <v>248</v>
      </c>
      <c r="K42" s="4" t="s">
        <v>248</v>
      </c>
      <c r="L42" s="4" t="s">
        <v>248</v>
      </c>
      <c r="M42" s="4" t="s">
        <v>248</v>
      </c>
      <c r="N42" s="4" t="s">
        <v>248</v>
      </c>
      <c r="O42" s="4" t="s">
        <v>248</v>
      </c>
      <c r="P42" s="4" t="s">
        <v>248</v>
      </c>
      <c r="Q42" s="4" t="s">
        <v>248</v>
      </c>
      <c r="R42" s="4" t="s">
        <v>248</v>
      </c>
      <c r="S42" s="4" t="s">
        <v>248</v>
      </c>
      <c r="T42" s="4" t="s">
        <v>248</v>
      </c>
      <c r="U42" s="4" t="s">
        <v>248</v>
      </c>
      <c r="V42" s="4" t="s">
        <v>248</v>
      </c>
    </row>
    <row r="43" spans="1:22" ht="13.5">
      <c r="A43" s="1" t="str">
        <f t="shared" si="1"/>
        <v>ＣＢ</v>
      </c>
      <c r="B43" s="1">
        <f t="shared" si="1"/>
        <v>2</v>
      </c>
      <c r="C43" s="10" t="str">
        <f t="shared" si="1"/>
        <v>★麻生　華澄</v>
      </c>
      <c r="D43" s="10">
        <f t="shared" si="2"/>
        <v>602</v>
      </c>
      <c r="F43" s="4">
        <f t="shared" si="3"/>
        <v>1009</v>
      </c>
      <c r="G43" s="4">
        <f t="shared" si="4"/>
        <v>13</v>
      </c>
      <c r="I43" s="4">
        <v>90</v>
      </c>
      <c r="J43" s="4">
        <v>90</v>
      </c>
      <c r="K43" s="4">
        <v>90</v>
      </c>
      <c r="L43" s="4">
        <v>67</v>
      </c>
      <c r="M43" s="4">
        <v>72</v>
      </c>
      <c r="N43" s="4">
        <v>67</v>
      </c>
      <c r="O43" s="4">
        <v>68</v>
      </c>
      <c r="P43" s="4">
        <v>90</v>
      </c>
      <c r="Q43" s="4">
        <v>67</v>
      </c>
      <c r="R43" s="4">
        <v>68</v>
      </c>
      <c r="S43" s="4" t="s">
        <v>248</v>
      </c>
      <c r="T43" s="4">
        <v>90</v>
      </c>
      <c r="U43" s="4">
        <v>66</v>
      </c>
      <c r="V43" s="4">
        <v>84</v>
      </c>
    </row>
    <row r="44" spans="1:22" ht="13.5">
      <c r="A44" s="1" t="str">
        <f t="shared" si="1"/>
        <v>ＣＢ</v>
      </c>
      <c r="B44" s="1">
        <f t="shared" si="1"/>
        <v>12</v>
      </c>
      <c r="C44" s="10" t="str">
        <f t="shared" si="1"/>
        <v>咲野　明日香</v>
      </c>
      <c r="D44" s="10">
        <f t="shared" si="2"/>
        <v>612</v>
      </c>
      <c r="F44" s="4">
        <f t="shared" si="3"/>
        <v>347</v>
      </c>
      <c r="G44" s="4">
        <f t="shared" si="4"/>
        <v>7</v>
      </c>
      <c r="I44" s="4" t="s">
        <v>248</v>
      </c>
      <c r="J44" s="4" t="s">
        <v>248</v>
      </c>
      <c r="K44" s="4" t="s">
        <v>248</v>
      </c>
      <c r="L44" s="4">
        <v>13</v>
      </c>
      <c r="M44" s="4">
        <v>18</v>
      </c>
      <c r="N44" s="4">
        <v>23</v>
      </c>
      <c r="O44" s="4" t="s">
        <v>248</v>
      </c>
      <c r="P44" s="4">
        <v>90</v>
      </c>
      <c r="Q44" s="4">
        <v>23</v>
      </c>
      <c r="R44" s="4" t="s">
        <v>248</v>
      </c>
      <c r="S44" s="4">
        <v>90</v>
      </c>
      <c r="T44" s="4" t="s">
        <v>248</v>
      </c>
      <c r="U44" s="4">
        <v>90</v>
      </c>
      <c r="V44" s="4" t="s">
        <v>248</v>
      </c>
    </row>
    <row r="45" spans="1:22" ht="13.5">
      <c r="A45" s="1" t="str">
        <f t="shared" si="1"/>
        <v>ＳＢ</v>
      </c>
      <c r="B45" s="1">
        <f t="shared" si="1"/>
        <v>13</v>
      </c>
      <c r="C45" s="10" t="str">
        <f t="shared" si="1"/>
        <v>八重　花桜梨</v>
      </c>
      <c r="D45" s="10">
        <f t="shared" si="2"/>
        <v>613</v>
      </c>
      <c r="F45" s="4">
        <f t="shared" si="3"/>
        <v>1170</v>
      </c>
      <c r="G45" s="4">
        <f t="shared" si="4"/>
        <v>13</v>
      </c>
      <c r="I45" s="4">
        <v>90</v>
      </c>
      <c r="J45" s="4">
        <v>90</v>
      </c>
      <c r="K45" s="4">
        <v>90</v>
      </c>
      <c r="L45" s="4">
        <v>90</v>
      </c>
      <c r="M45" s="4">
        <v>90</v>
      </c>
      <c r="N45" s="4">
        <v>90</v>
      </c>
      <c r="O45" s="4">
        <v>90</v>
      </c>
      <c r="P45" s="4">
        <v>90</v>
      </c>
      <c r="Q45" s="4">
        <v>90</v>
      </c>
      <c r="R45" s="4">
        <v>90</v>
      </c>
      <c r="S45" s="4" t="s">
        <v>248</v>
      </c>
      <c r="T45" s="4">
        <v>90</v>
      </c>
      <c r="U45" s="4">
        <v>90</v>
      </c>
      <c r="V45" s="4">
        <v>90</v>
      </c>
    </row>
    <row r="46" spans="1:22" ht="13.5">
      <c r="A46" s="1" t="str">
        <f t="shared" si="1"/>
        <v>ＳＢ</v>
      </c>
      <c r="B46" s="1">
        <f t="shared" si="1"/>
        <v>3</v>
      </c>
      <c r="C46" s="10" t="str">
        <f t="shared" si="1"/>
        <v>橘　恵美</v>
      </c>
      <c r="D46" s="10">
        <f t="shared" si="2"/>
        <v>603</v>
      </c>
      <c r="F46" s="4">
        <f t="shared" si="3"/>
        <v>991</v>
      </c>
      <c r="G46" s="4">
        <f t="shared" si="4"/>
        <v>12</v>
      </c>
      <c r="I46" s="4">
        <v>90</v>
      </c>
      <c r="J46" s="4">
        <v>90</v>
      </c>
      <c r="K46" s="4">
        <v>90</v>
      </c>
      <c r="L46" s="4">
        <v>77</v>
      </c>
      <c r="M46" s="4">
        <v>90</v>
      </c>
      <c r="N46" s="4">
        <v>76</v>
      </c>
      <c r="O46" s="4">
        <v>90</v>
      </c>
      <c r="P46" s="4">
        <v>90</v>
      </c>
      <c r="Q46" s="4">
        <v>76</v>
      </c>
      <c r="R46" s="4">
        <v>68</v>
      </c>
      <c r="S46" s="4" t="s">
        <v>248</v>
      </c>
      <c r="T46" s="4">
        <v>78</v>
      </c>
      <c r="U46" s="4">
        <v>76</v>
      </c>
      <c r="V46" s="4" t="s">
        <v>248</v>
      </c>
    </row>
    <row r="47" spans="1:22" ht="13.5">
      <c r="A47" s="1" t="str">
        <f t="shared" si="1"/>
        <v>ＳＢ</v>
      </c>
      <c r="B47" s="1">
        <f t="shared" si="1"/>
        <v>14</v>
      </c>
      <c r="C47" s="10" t="str">
        <f t="shared" si="1"/>
        <v>有森　瞳美</v>
      </c>
      <c r="D47" s="10">
        <f t="shared" si="2"/>
        <v>614</v>
      </c>
      <c r="F47" s="4">
        <f t="shared" si="3"/>
        <v>227</v>
      </c>
      <c r="G47" s="4">
        <f t="shared" si="4"/>
        <v>5</v>
      </c>
      <c r="I47" s="4" t="s">
        <v>248</v>
      </c>
      <c r="J47" s="4" t="s">
        <v>248</v>
      </c>
      <c r="K47" s="4" t="s">
        <v>248</v>
      </c>
      <c r="L47" s="4" t="s">
        <v>248</v>
      </c>
      <c r="M47" s="4" t="s">
        <v>248</v>
      </c>
      <c r="N47" s="4" t="s">
        <v>248</v>
      </c>
      <c r="O47" s="4" t="s">
        <v>248</v>
      </c>
      <c r="P47" s="4">
        <v>11</v>
      </c>
      <c r="Q47" s="4" t="s">
        <v>248</v>
      </c>
      <c r="R47" s="4">
        <v>22</v>
      </c>
      <c r="S47" s="4">
        <v>90</v>
      </c>
      <c r="T47" s="4" t="s">
        <v>248</v>
      </c>
      <c r="U47" s="4">
        <v>14</v>
      </c>
      <c r="V47" s="4">
        <v>90</v>
      </c>
    </row>
    <row r="48" spans="1:22" ht="13.5">
      <c r="A48" s="1" t="str">
        <f t="shared" si="1"/>
        <v>ＳＢ</v>
      </c>
      <c r="B48" s="1">
        <f t="shared" si="1"/>
        <v>20</v>
      </c>
      <c r="C48" s="10" t="str">
        <f t="shared" si="1"/>
        <v>加藤　美夏</v>
      </c>
      <c r="D48" s="10">
        <f t="shared" si="2"/>
        <v>620</v>
      </c>
      <c r="F48" s="4">
        <f t="shared" si="3"/>
        <v>227</v>
      </c>
      <c r="G48" s="4">
        <f t="shared" si="4"/>
        <v>9</v>
      </c>
      <c r="I48" s="4" t="s">
        <v>248</v>
      </c>
      <c r="J48" s="4" t="s">
        <v>248</v>
      </c>
      <c r="K48" s="4" t="s">
        <v>248</v>
      </c>
      <c r="L48" s="4">
        <v>23</v>
      </c>
      <c r="M48" s="4" t="s">
        <v>248</v>
      </c>
      <c r="N48" s="4">
        <v>14</v>
      </c>
      <c r="O48" s="4">
        <v>22</v>
      </c>
      <c r="P48" s="4" t="s">
        <v>248</v>
      </c>
      <c r="Q48" s="4">
        <v>14</v>
      </c>
      <c r="R48" s="4">
        <v>22</v>
      </c>
      <c r="S48" s="4">
        <v>90</v>
      </c>
      <c r="T48" s="4">
        <v>12</v>
      </c>
      <c r="U48" s="4">
        <v>24</v>
      </c>
      <c r="V48" s="4">
        <v>6</v>
      </c>
    </row>
    <row r="49" spans="1:22" ht="13.5">
      <c r="A49" s="8" t="str">
        <f t="shared" si="1"/>
        <v>ＤＭＦ</v>
      </c>
      <c r="B49" s="8">
        <f t="shared" si="1"/>
        <v>5</v>
      </c>
      <c r="C49" s="11" t="str">
        <f t="shared" si="1"/>
        <v>綾崎　若菜</v>
      </c>
      <c r="D49" s="11">
        <f t="shared" si="2"/>
        <v>605</v>
      </c>
      <c r="F49" s="4">
        <f t="shared" si="3"/>
        <v>916</v>
      </c>
      <c r="G49" s="4">
        <f t="shared" si="4"/>
        <v>11</v>
      </c>
      <c r="I49" s="4">
        <v>90</v>
      </c>
      <c r="J49" s="4">
        <v>61</v>
      </c>
      <c r="K49" s="4" t="s">
        <v>248</v>
      </c>
      <c r="L49" s="4">
        <v>90</v>
      </c>
      <c r="M49" s="4">
        <v>75</v>
      </c>
      <c r="N49" s="4">
        <v>90</v>
      </c>
      <c r="O49" s="4">
        <v>80</v>
      </c>
      <c r="P49" s="4">
        <v>90</v>
      </c>
      <c r="Q49" s="4">
        <v>90</v>
      </c>
      <c r="R49" s="4">
        <v>70</v>
      </c>
      <c r="S49" s="4" t="s">
        <v>248</v>
      </c>
      <c r="T49" s="4">
        <v>90</v>
      </c>
      <c r="U49" s="4">
        <v>90</v>
      </c>
      <c r="V49" s="4" t="s">
        <v>248</v>
      </c>
    </row>
    <row r="50" spans="1:22" ht="13.5">
      <c r="A50" s="8" t="str">
        <f t="shared" si="1"/>
        <v>ＤＭＦ</v>
      </c>
      <c r="B50" s="8">
        <f t="shared" si="1"/>
        <v>6</v>
      </c>
      <c r="C50" s="11" t="str">
        <f t="shared" si="1"/>
        <v>日向　さゆり</v>
      </c>
      <c r="D50" s="11">
        <f t="shared" si="2"/>
        <v>606</v>
      </c>
      <c r="F50" s="4">
        <f t="shared" si="3"/>
        <v>990</v>
      </c>
      <c r="G50" s="4">
        <f t="shared" si="4"/>
        <v>11</v>
      </c>
      <c r="I50" s="4">
        <v>90</v>
      </c>
      <c r="J50" s="4">
        <v>90</v>
      </c>
      <c r="K50" s="4" t="s">
        <v>248</v>
      </c>
      <c r="L50" s="4">
        <v>90</v>
      </c>
      <c r="M50" s="4">
        <v>90</v>
      </c>
      <c r="N50" s="4">
        <v>90</v>
      </c>
      <c r="O50" s="4">
        <v>90</v>
      </c>
      <c r="P50" s="4">
        <v>90</v>
      </c>
      <c r="Q50" s="4">
        <v>90</v>
      </c>
      <c r="R50" s="4">
        <v>90</v>
      </c>
      <c r="S50" s="4" t="s">
        <v>248</v>
      </c>
      <c r="T50" s="4">
        <v>90</v>
      </c>
      <c r="U50" s="4">
        <v>90</v>
      </c>
      <c r="V50" s="4" t="s">
        <v>248</v>
      </c>
    </row>
    <row r="51" spans="1:22" ht="13.5">
      <c r="A51" s="8" t="str">
        <f t="shared" si="1"/>
        <v>ＤＭＦ</v>
      </c>
      <c r="B51" s="8">
        <f t="shared" si="1"/>
        <v>15</v>
      </c>
      <c r="C51" s="11" t="str">
        <f t="shared" si="1"/>
        <v>早乙女　優美</v>
      </c>
      <c r="D51" s="11">
        <f t="shared" si="2"/>
        <v>615</v>
      </c>
      <c r="F51" s="4">
        <f t="shared" si="3"/>
        <v>145</v>
      </c>
      <c r="G51" s="4">
        <f t="shared" si="4"/>
        <v>3</v>
      </c>
      <c r="I51" s="4" t="s">
        <v>248</v>
      </c>
      <c r="J51" s="4">
        <v>29</v>
      </c>
      <c r="K51" s="4">
        <v>90</v>
      </c>
      <c r="L51" s="4" t="s">
        <v>248</v>
      </c>
      <c r="M51" s="4" t="s">
        <v>248</v>
      </c>
      <c r="N51" s="4" t="s">
        <v>248</v>
      </c>
      <c r="O51" s="4" t="s">
        <v>248</v>
      </c>
      <c r="P51" s="4">
        <v>26</v>
      </c>
      <c r="Q51" s="4" t="s">
        <v>248</v>
      </c>
      <c r="R51" s="4" t="s">
        <v>248</v>
      </c>
      <c r="S51" s="4" t="s">
        <v>248</v>
      </c>
      <c r="T51" s="4" t="s">
        <v>248</v>
      </c>
      <c r="U51" s="4" t="s">
        <v>248</v>
      </c>
      <c r="V51" s="4" t="s">
        <v>248</v>
      </c>
    </row>
    <row r="52" spans="1:22" ht="13.5">
      <c r="A52" s="8" t="str">
        <f t="shared" si="1"/>
        <v>ＤＭＦ</v>
      </c>
      <c r="B52" s="8">
        <f t="shared" si="1"/>
        <v>21</v>
      </c>
      <c r="C52" s="11" t="str">
        <f t="shared" si="1"/>
        <v>石橋　美佐子</v>
      </c>
      <c r="D52" s="11">
        <f t="shared" si="2"/>
        <v>621</v>
      </c>
      <c r="F52" s="4">
        <f t="shared" si="3"/>
        <v>210</v>
      </c>
      <c r="G52" s="4">
        <f t="shared" si="4"/>
        <v>3</v>
      </c>
      <c r="I52" s="4" t="s">
        <v>248</v>
      </c>
      <c r="J52" s="4" t="s">
        <v>248</v>
      </c>
      <c r="K52" s="4" t="s">
        <v>248</v>
      </c>
      <c r="L52" s="4" t="s">
        <v>248</v>
      </c>
      <c r="M52" s="4" t="s">
        <v>248</v>
      </c>
      <c r="N52" s="4" t="s">
        <v>248</v>
      </c>
      <c r="O52" s="4" t="s">
        <v>248</v>
      </c>
      <c r="P52" s="4">
        <v>30</v>
      </c>
      <c r="Q52" s="4" t="s">
        <v>248</v>
      </c>
      <c r="R52" s="4" t="s">
        <v>248</v>
      </c>
      <c r="S52" s="4">
        <v>90</v>
      </c>
      <c r="T52" s="4" t="s">
        <v>248</v>
      </c>
      <c r="U52" s="4" t="s">
        <v>248</v>
      </c>
      <c r="V52" s="4">
        <v>90</v>
      </c>
    </row>
    <row r="53" spans="1:22" ht="13.5">
      <c r="A53" s="8" t="str">
        <f t="shared" si="1"/>
        <v>ＣＭＦ</v>
      </c>
      <c r="B53" s="8">
        <f t="shared" si="1"/>
        <v>7</v>
      </c>
      <c r="C53" s="11" t="str">
        <f t="shared" si="1"/>
        <v>陽ノ下　光</v>
      </c>
      <c r="D53" s="11">
        <f t="shared" si="2"/>
        <v>607</v>
      </c>
      <c r="F53" s="4">
        <f t="shared" si="3"/>
        <v>882</v>
      </c>
      <c r="G53" s="4">
        <f t="shared" si="4"/>
        <v>11</v>
      </c>
      <c r="I53" s="4">
        <v>59</v>
      </c>
      <c r="J53" s="4" t="s">
        <v>248</v>
      </c>
      <c r="K53" s="4">
        <v>61</v>
      </c>
      <c r="L53" s="4">
        <v>90</v>
      </c>
      <c r="M53" s="4">
        <v>90</v>
      </c>
      <c r="N53" s="4">
        <v>90</v>
      </c>
      <c r="O53" s="4">
        <v>90</v>
      </c>
      <c r="P53" s="4" t="s">
        <v>248</v>
      </c>
      <c r="Q53" s="4">
        <v>90</v>
      </c>
      <c r="R53" s="4">
        <v>90</v>
      </c>
      <c r="S53" s="4">
        <v>66</v>
      </c>
      <c r="T53" s="4" t="s">
        <v>248</v>
      </c>
      <c r="U53" s="4">
        <v>66</v>
      </c>
      <c r="V53" s="4">
        <v>90</v>
      </c>
    </row>
    <row r="54" spans="1:22" ht="13.5">
      <c r="A54" s="8" t="str">
        <f t="shared" si="1"/>
        <v>ＣＭＦ</v>
      </c>
      <c r="B54" s="8">
        <f t="shared" si="1"/>
        <v>8</v>
      </c>
      <c r="C54" s="11" t="str">
        <f t="shared" si="1"/>
        <v>神戸　留美</v>
      </c>
      <c r="D54" s="11">
        <f t="shared" si="2"/>
        <v>608</v>
      </c>
      <c r="F54" s="4">
        <f t="shared" si="3"/>
        <v>926</v>
      </c>
      <c r="G54" s="4">
        <f t="shared" si="4"/>
        <v>13</v>
      </c>
      <c r="I54" s="4">
        <v>73</v>
      </c>
      <c r="J54" s="4">
        <v>25</v>
      </c>
      <c r="K54" s="4">
        <v>90</v>
      </c>
      <c r="L54" s="4">
        <v>90</v>
      </c>
      <c r="M54" s="4">
        <v>64</v>
      </c>
      <c r="N54" s="4" t="s">
        <v>248</v>
      </c>
      <c r="O54" s="4">
        <v>90</v>
      </c>
      <c r="P54" s="4">
        <v>90</v>
      </c>
      <c r="Q54" s="4">
        <v>90</v>
      </c>
      <c r="R54" s="4">
        <v>90</v>
      </c>
      <c r="S54" s="4">
        <v>66</v>
      </c>
      <c r="T54" s="4">
        <v>67</v>
      </c>
      <c r="U54" s="4">
        <v>24</v>
      </c>
      <c r="V54" s="4">
        <v>67</v>
      </c>
    </row>
    <row r="55" spans="1:22" ht="13.5">
      <c r="A55" s="8" t="str">
        <f t="shared" si="1"/>
        <v>ＣＭＦ</v>
      </c>
      <c r="B55" s="8">
        <f t="shared" si="1"/>
        <v>16</v>
      </c>
      <c r="C55" s="11" t="str">
        <f t="shared" si="1"/>
        <v>※森井　夏穂</v>
      </c>
      <c r="D55" s="11">
        <f t="shared" si="2"/>
        <v>616</v>
      </c>
      <c r="F55" s="4">
        <f t="shared" si="3"/>
        <v>118</v>
      </c>
      <c r="G55" s="4">
        <f t="shared" si="4"/>
        <v>3</v>
      </c>
      <c r="I55" s="4" t="s">
        <v>248</v>
      </c>
      <c r="J55" s="4">
        <v>65</v>
      </c>
      <c r="K55" s="4">
        <v>29</v>
      </c>
      <c r="L55" s="4" t="s">
        <v>248</v>
      </c>
      <c r="M55" s="4" t="s">
        <v>248</v>
      </c>
      <c r="N55" s="4" t="s">
        <v>248</v>
      </c>
      <c r="O55" s="4" t="s">
        <v>248</v>
      </c>
      <c r="P55" s="4" t="s">
        <v>248</v>
      </c>
      <c r="Q55" s="4" t="s">
        <v>248</v>
      </c>
      <c r="R55" s="4" t="s">
        <v>248</v>
      </c>
      <c r="S55" s="4">
        <v>24</v>
      </c>
      <c r="T55" s="4" t="s">
        <v>248</v>
      </c>
      <c r="U55" s="4" t="s">
        <v>248</v>
      </c>
      <c r="V55" s="4" t="s">
        <v>248</v>
      </c>
    </row>
    <row r="56" spans="1:22" ht="13.5">
      <c r="A56" s="8" t="str">
        <f t="shared" si="1"/>
        <v>ＣＭＦ</v>
      </c>
      <c r="B56" s="8">
        <f t="shared" si="1"/>
        <v>22</v>
      </c>
      <c r="C56" s="11" t="str">
        <f t="shared" si="1"/>
        <v>森下　茜</v>
      </c>
      <c r="D56" s="11">
        <f t="shared" si="2"/>
        <v>622</v>
      </c>
      <c r="F56" s="4">
        <f t="shared" si="3"/>
        <v>511</v>
      </c>
      <c r="G56" s="4">
        <f t="shared" si="4"/>
        <v>9</v>
      </c>
      <c r="I56" s="4">
        <v>17</v>
      </c>
      <c r="J56" s="4">
        <v>61</v>
      </c>
      <c r="K56" s="4" t="s">
        <v>248</v>
      </c>
      <c r="L56" s="4" t="s">
        <v>248</v>
      </c>
      <c r="M56" s="4">
        <v>26</v>
      </c>
      <c r="N56" s="4">
        <v>90</v>
      </c>
      <c r="O56" s="4" t="s">
        <v>248</v>
      </c>
      <c r="P56" s="4">
        <v>90</v>
      </c>
      <c r="Q56" s="4" t="s">
        <v>248</v>
      </c>
      <c r="R56" s="4" t="s">
        <v>248</v>
      </c>
      <c r="S56" s="4">
        <v>24</v>
      </c>
      <c r="T56" s="4">
        <v>90</v>
      </c>
      <c r="U56" s="4">
        <v>90</v>
      </c>
      <c r="V56" s="4">
        <v>23</v>
      </c>
    </row>
    <row r="57" spans="1:22" ht="13.5">
      <c r="A57" s="8" t="str">
        <f aca="true" t="shared" si="5" ref="A57:C63">A21</f>
        <v>ＯＭＦ</v>
      </c>
      <c r="B57" s="8">
        <f t="shared" si="5"/>
        <v>10</v>
      </c>
      <c r="C57" s="11" t="str">
        <f t="shared" si="5"/>
        <v>藤崎　詩織</v>
      </c>
      <c r="D57" s="11">
        <f t="shared" si="2"/>
        <v>610</v>
      </c>
      <c r="F57" s="4">
        <f t="shared" si="3"/>
        <v>1142</v>
      </c>
      <c r="G57" s="4">
        <f t="shared" si="4"/>
        <v>13</v>
      </c>
      <c r="I57" s="4">
        <v>90</v>
      </c>
      <c r="J57" s="4">
        <v>90</v>
      </c>
      <c r="K57" s="4">
        <v>62</v>
      </c>
      <c r="L57" s="4">
        <v>90</v>
      </c>
      <c r="M57" s="4">
        <v>90</v>
      </c>
      <c r="N57" s="4">
        <v>90</v>
      </c>
      <c r="O57" s="4">
        <v>90</v>
      </c>
      <c r="P57" s="4">
        <v>90</v>
      </c>
      <c r="Q57" s="4">
        <v>90</v>
      </c>
      <c r="R57" s="4">
        <v>90</v>
      </c>
      <c r="S57" s="4" t="s">
        <v>248</v>
      </c>
      <c r="T57" s="4">
        <v>90</v>
      </c>
      <c r="U57" s="4">
        <v>90</v>
      </c>
      <c r="V57" s="4">
        <v>90</v>
      </c>
    </row>
    <row r="58" spans="1:22" ht="13.5">
      <c r="A58" s="8" t="str">
        <f t="shared" si="5"/>
        <v>ＯＭＦ</v>
      </c>
      <c r="B58" s="8">
        <f t="shared" si="5"/>
        <v>17</v>
      </c>
      <c r="C58" s="11" t="str">
        <f t="shared" si="5"/>
        <v>井上　涼子</v>
      </c>
      <c r="D58" s="11">
        <f t="shared" si="2"/>
        <v>617</v>
      </c>
      <c r="F58" s="4">
        <f t="shared" si="3"/>
        <v>260</v>
      </c>
      <c r="G58" s="4">
        <f t="shared" si="4"/>
        <v>5</v>
      </c>
      <c r="I58" s="4" t="s">
        <v>248</v>
      </c>
      <c r="J58" s="4">
        <v>29</v>
      </c>
      <c r="K58" s="4">
        <v>28</v>
      </c>
      <c r="L58" s="4" t="s">
        <v>248</v>
      </c>
      <c r="M58" s="4" t="s">
        <v>248</v>
      </c>
      <c r="N58" s="4" t="s">
        <v>248</v>
      </c>
      <c r="O58" s="4" t="s">
        <v>248</v>
      </c>
      <c r="P58" s="4" t="s">
        <v>248</v>
      </c>
      <c r="Q58" s="4" t="s">
        <v>248</v>
      </c>
      <c r="R58" s="4" t="s">
        <v>248</v>
      </c>
      <c r="S58" s="4">
        <v>90</v>
      </c>
      <c r="T58" s="4">
        <v>23</v>
      </c>
      <c r="U58" s="4" t="s">
        <v>248</v>
      </c>
      <c r="V58" s="4">
        <v>90</v>
      </c>
    </row>
    <row r="59" spans="1:22" ht="13.5">
      <c r="A59" s="2" t="str">
        <f t="shared" si="5"/>
        <v>ＷＦ</v>
      </c>
      <c r="B59" s="2">
        <f t="shared" si="5"/>
        <v>11</v>
      </c>
      <c r="C59" s="12" t="str">
        <f t="shared" si="5"/>
        <v>音無　夕希</v>
      </c>
      <c r="D59" s="12">
        <f t="shared" si="2"/>
        <v>611</v>
      </c>
      <c r="F59" s="4">
        <f t="shared" si="3"/>
        <v>596</v>
      </c>
      <c r="G59" s="4">
        <f t="shared" si="4"/>
        <v>8</v>
      </c>
      <c r="I59" s="4">
        <v>69</v>
      </c>
      <c r="J59" s="4" t="s">
        <v>248</v>
      </c>
      <c r="K59" s="4">
        <v>90</v>
      </c>
      <c r="L59" s="4">
        <v>53</v>
      </c>
      <c r="M59" s="4" t="s">
        <v>248</v>
      </c>
      <c r="N59" s="4" t="s">
        <v>248</v>
      </c>
      <c r="O59" s="4">
        <v>53</v>
      </c>
      <c r="P59" s="4" t="s">
        <v>248</v>
      </c>
      <c r="Q59" s="4">
        <v>61</v>
      </c>
      <c r="R59" s="4">
        <v>90</v>
      </c>
      <c r="S59" s="4">
        <v>90</v>
      </c>
      <c r="T59" s="4" t="s">
        <v>248</v>
      </c>
      <c r="U59" s="4" t="s">
        <v>248</v>
      </c>
      <c r="V59" s="4">
        <v>90</v>
      </c>
    </row>
    <row r="60" spans="1:22" ht="13.5">
      <c r="A60" s="2" t="str">
        <f t="shared" si="5"/>
        <v>ＷＦ</v>
      </c>
      <c r="B60" s="2">
        <f t="shared" si="5"/>
        <v>18</v>
      </c>
      <c r="C60" s="12" t="str">
        <f t="shared" si="5"/>
        <v>桐屋　里未</v>
      </c>
      <c r="D60" s="12">
        <f t="shared" si="2"/>
        <v>618</v>
      </c>
      <c r="F60" s="4">
        <f t="shared" si="3"/>
        <v>291</v>
      </c>
      <c r="G60" s="4">
        <f t="shared" si="4"/>
        <v>6</v>
      </c>
      <c r="I60" s="4">
        <v>14</v>
      </c>
      <c r="J60" s="4" t="s">
        <v>248</v>
      </c>
      <c r="K60" s="4">
        <v>90</v>
      </c>
      <c r="L60" s="4" t="s">
        <v>248</v>
      </c>
      <c r="M60" s="4" t="s">
        <v>248</v>
      </c>
      <c r="N60" s="4">
        <v>90</v>
      </c>
      <c r="O60" s="4">
        <v>37</v>
      </c>
      <c r="P60" s="4" t="s">
        <v>248</v>
      </c>
      <c r="Q60" s="4">
        <v>29</v>
      </c>
      <c r="R60" s="4" t="s">
        <v>248</v>
      </c>
      <c r="S60" s="4" t="s">
        <v>248</v>
      </c>
      <c r="T60" s="4">
        <v>31</v>
      </c>
      <c r="U60" s="4" t="s">
        <v>248</v>
      </c>
      <c r="V60" s="4" t="s">
        <v>248</v>
      </c>
    </row>
    <row r="61" spans="1:22" ht="13.5">
      <c r="A61" s="2" t="str">
        <f t="shared" si="5"/>
        <v>ＳＴ</v>
      </c>
      <c r="B61" s="2">
        <f t="shared" si="5"/>
        <v>4</v>
      </c>
      <c r="C61" s="12" t="str">
        <f t="shared" si="5"/>
        <v>遠藤　晶</v>
      </c>
      <c r="D61" s="12">
        <f t="shared" si="2"/>
        <v>604</v>
      </c>
      <c r="F61" s="4">
        <f t="shared" si="3"/>
        <v>110</v>
      </c>
      <c r="G61" s="4">
        <f t="shared" si="4"/>
        <v>3</v>
      </c>
      <c r="I61" s="4" t="s">
        <v>248</v>
      </c>
      <c r="J61" s="4" t="s">
        <v>248</v>
      </c>
      <c r="K61" s="4" t="s">
        <v>248</v>
      </c>
      <c r="L61" s="4" t="s">
        <v>248</v>
      </c>
      <c r="M61" s="4">
        <v>90</v>
      </c>
      <c r="N61" s="4" t="s">
        <v>248</v>
      </c>
      <c r="O61" s="4">
        <v>10</v>
      </c>
      <c r="P61" s="4" t="s">
        <v>248</v>
      </c>
      <c r="Q61" s="4" t="s">
        <v>248</v>
      </c>
      <c r="R61" s="4" t="s">
        <v>248</v>
      </c>
      <c r="S61" s="4">
        <v>10</v>
      </c>
      <c r="T61" s="4" t="s">
        <v>248</v>
      </c>
      <c r="U61" s="4" t="s">
        <v>248</v>
      </c>
      <c r="V61" s="4" t="s">
        <v>248</v>
      </c>
    </row>
    <row r="62" spans="1:22" ht="13.5">
      <c r="A62" s="2" t="str">
        <f t="shared" si="5"/>
        <v>ＣＦ</v>
      </c>
      <c r="B62" s="2">
        <f t="shared" si="5"/>
        <v>9</v>
      </c>
      <c r="C62" s="12" t="str">
        <f t="shared" si="5"/>
        <v>鬼澤　麗華</v>
      </c>
      <c r="D62" s="12">
        <f t="shared" si="2"/>
        <v>609</v>
      </c>
      <c r="F62" s="4">
        <f t="shared" si="3"/>
        <v>956</v>
      </c>
      <c r="G62" s="4">
        <f t="shared" si="4"/>
        <v>12</v>
      </c>
      <c r="I62" s="4">
        <v>76</v>
      </c>
      <c r="J62" s="4">
        <v>90</v>
      </c>
      <c r="K62" s="4">
        <v>68</v>
      </c>
      <c r="L62" s="4">
        <v>90</v>
      </c>
      <c r="M62" s="4">
        <v>90</v>
      </c>
      <c r="N62" s="4">
        <v>67</v>
      </c>
      <c r="O62" s="4">
        <v>90</v>
      </c>
      <c r="P62" s="4" t="s">
        <v>248</v>
      </c>
      <c r="Q62" s="4">
        <v>90</v>
      </c>
      <c r="R62" s="4">
        <v>90</v>
      </c>
      <c r="S62" s="4">
        <v>80</v>
      </c>
      <c r="T62" s="4">
        <v>59</v>
      </c>
      <c r="U62" s="4" t="s">
        <v>248</v>
      </c>
      <c r="V62" s="4">
        <v>66</v>
      </c>
    </row>
    <row r="63" spans="1:22" ht="13.5">
      <c r="A63" s="2" t="str">
        <f t="shared" si="5"/>
        <v>ＣＦ</v>
      </c>
      <c r="B63" s="2">
        <f t="shared" si="5"/>
        <v>19</v>
      </c>
      <c r="C63" s="12" t="str">
        <f t="shared" si="5"/>
        <v>藤堂　竜子</v>
      </c>
      <c r="D63" s="12">
        <f t="shared" si="2"/>
        <v>619</v>
      </c>
      <c r="F63" s="4">
        <f t="shared" si="3"/>
        <v>612</v>
      </c>
      <c r="G63" s="4">
        <f t="shared" si="4"/>
        <v>12</v>
      </c>
      <c r="I63" s="4">
        <v>21</v>
      </c>
      <c r="J63" s="4">
        <v>90</v>
      </c>
      <c r="K63" s="4">
        <v>22</v>
      </c>
      <c r="L63" s="4">
        <v>37</v>
      </c>
      <c r="M63" s="4">
        <v>15</v>
      </c>
      <c r="N63" s="4">
        <v>23</v>
      </c>
      <c r="O63" s="4" t="s">
        <v>248</v>
      </c>
      <c r="P63" s="4">
        <v>90</v>
      </c>
      <c r="Q63" s="4" t="s">
        <v>248</v>
      </c>
      <c r="R63" s="4">
        <v>20</v>
      </c>
      <c r="S63" s="4">
        <v>90</v>
      </c>
      <c r="T63" s="4">
        <v>90</v>
      </c>
      <c r="U63" s="4">
        <v>90</v>
      </c>
      <c r="V63" s="4">
        <v>24</v>
      </c>
    </row>
    <row r="64" spans="1:22" ht="13.5">
      <c r="A64" s="6"/>
      <c r="B64" s="6"/>
      <c r="C64" s="5"/>
      <c r="D64" s="5"/>
      <c r="F64" s="4"/>
      <c r="G64" s="4"/>
      <c r="I64" s="4" t="s">
        <v>248</v>
      </c>
      <c r="J64" s="4" t="s">
        <v>248</v>
      </c>
      <c r="K64" s="4" t="s">
        <v>248</v>
      </c>
      <c r="L64" s="4" t="s">
        <v>248</v>
      </c>
      <c r="M64" s="4" t="s">
        <v>248</v>
      </c>
      <c r="N64" s="4" t="s">
        <v>248</v>
      </c>
      <c r="O64" s="4" t="s">
        <v>248</v>
      </c>
      <c r="P64" s="4" t="s">
        <v>248</v>
      </c>
      <c r="Q64" s="4" t="s">
        <v>248</v>
      </c>
      <c r="R64" s="4" t="s">
        <v>248</v>
      </c>
      <c r="S64" s="4" t="s">
        <v>248</v>
      </c>
      <c r="T64" s="4" t="s">
        <v>248</v>
      </c>
      <c r="U64" s="4" t="s">
        <v>248</v>
      </c>
      <c r="V64" s="4" t="s">
        <v>248</v>
      </c>
    </row>
    <row r="65" spans="1:22" ht="13.5">
      <c r="A65" s="6"/>
      <c r="B65" s="6"/>
      <c r="C65" s="5"/>
      <c r="D65" s="5"/>
      <c r="F65" s="4"/>
      <c r="G65" s="4"/>
      <c r="I65" s="4" t="s">
        <v>248</v>
      </c>
      <c r="J65" s="4" t="s">
        <v>248</v>
      </c>
      <c r="K65" s="4" t="s">
        <v>248</v>
      </c>
      <c r="L65" s="4" t="s">
        <v>248</v>
      </c>
      <c r="M65" s="4" t="s">
        <v>248</v>
      </c>
      <c r="N65" s="4" t="s">
        <v>248</v>
      </c>
      <c r="O65" s="4" t="s">
        <v>248</v>
      </c>
      <c r="P65" s="4" t="s">
        <v>248</v>
      </c>
      <c r="Q65" s="4" t="s">
        <v>248</v>
      </c>
      <c r="R65" s="4" t="s">
        <v>248</v>
      </c>
      <c r="S65" s="4" t="s">
        <v>248</v>
      </c>
      <c r="T65" s="4" t="s">
        <v>248</v>
      </c>
      <c r="U65" s="4" t="s">
        <v>248</v>
      </c>
      <c r="V65" s="4" t="s">
        <v>248</v>
      </c>
    </row>
    <row r="66" spans="1:22" ht="13.5">
      <c r="A66" s="6"/>
      <c r="B66" s="6"/>
      <c r="C66" s="5"/>
      <c r="D66" s="5"/>
      <c r="F66" s="4"/>
      <c r="G66" s="4"/>
      <c r="I66" s="4" t="s">
        <v>248</v>
      </c>
      <c r="J66" s="4" t="s">
        <v>248</v>
      </c>
      <c r="K66" s="4" t="s">
        <v>248</v>
      </c>
      <c r="L66" s="4" t="s">
        <v>248</v>
      </c>
      <c r="M66" s="4" t="s">
        <v>248</v>
      </c>
      <c r="N66" s="4" t="s">
        <v>248</v>
      </c>
      <c r="O66" s="4" t="s">
        <v>248</v>
      </c>
      <c r="P66" s="4" t="s">
        <v>248</v>
      </c>
      <c r="Q66" s="4" t="s">
        <v>248</v>
      </c>
      <c r="R66" s="4" t="s">
        <v>248</v>
      </c>
      <c r="S66" s="4" t="s">
        <v>248</v>
      </c>
      <c r="T66" s="4" t="s">
        <v>248</v>
      </c>
      <c r="U66" s="4" t="s">
        <v>248</v>
      </c>
      <c r="V66" s="4" t="s">
        <v>248</v>
      </c>
    </row>
    <row r="67" spans="1:22" ht="13.5">
      <c r="A67" s="6"/>
      <c r="B67" s="6"/>
      <c r="C67" s="5"/>
      <c r="D67" s="5"/>
      <c r="F67" s="4"/>
      <c r="G67" s="4"/>
      <c r="I67" s="4" t="s">
        <v>248</v>
      </c>
      <c r="J67" s="4" t="s">
        <v>248</v>
      </c>
      <c r="K67" s="4" t="s">
        <v>248</v>
      </c>
      <c r="L67" s="4" t="s">
        <v>248</v>
      </c>
      <c r="M67" s="4" t="s">
        <v>248</v>
      </c>
      <c r="N67" s="4" t="s">
        <v>248</v>
      </c>
      <c r="O67" s="4" t="s">
        <v>248</v>
      </c>
      <c r="P67" s="4" t="s">
        <v>248</v>
      </c>
      <c r="Q67" s="4" t="s">
        <v>248</v>
      </c>
      <c r="R67" s="4" t="s">
        <v>248</v>
      </c>
      <c r="S67" s="4" t="s">
        <v>248</v>
      </c>
      <c r="T67" s="4" t="s">
        <v>248</v>
      </c>
      <c r="U67" s="4" t="s">
        <v>248</v>
      </c>
      <c r="V67" s="4" t="s">
        <v>248</v>
      </c>
    </row>
    <row r="68" spans="1:22" ht="13.5">
      <c r="A68" s="6"/>
      <c r="B68" s="6"/>
      <c r="C68" s="5"/>
      <c r="D68" s="5"/>
      <c r="F68" s="4"/>
      <c r="G68" s="4"/>
      <c r="I68" s="4" t="s">
        <v>248</v>
      </c>
      <c r="J68" s="4" t="s">
        <v>248</v>
      </c>
      <c r="K68" s="4" t="s">
        <v>248</v>
      </c>
      <c r="L68" s="4" t="s">
        <v>248</v>
      </c>
      <c r="M68" s="4" t="s">
        <v>248</v>
      </c>
      <c r="N68" s="4" t="s">
        <v>248</v>
      </c>
      <c r="O68" s="4" t="s">
        <v>248</v>
      </c>
      <c r="P68" s="4" t="s">
        <v>248</v>
      </c>
      <c r="Q68" s="4" t="s">
        <v>248</v>
      </c>
      <c r="R68" s="4" t="s">
        <v>248</v>
      </c>
      <c r="S68" s="4" t="s">
        <v>248</v>
      </c>
      <c r="T68" s="4" t="s">
        <v>248</v>
      </c>
      <c r="U68" s="4" t="s">
        <v>248</v>
      </c>
      <c r="V68" s="4" t="s">
        <v>248</v>
      </c>
    </row>
    <row r="69" spans="1:22" ht="13.5">
      <c r="A69" s="6"/>
      <c r="B69" s="6"/>
      <c r="C69" s="5"/>
      <c r="D69" s="5"/>
      <c r="F69" s="4"/>
      <c r="G69" s="4"/>
      <c r="I69" s="4" t="s">
        <v>248</v>
      </c>
      <c r="J69" s="4" t="s">
        <v>248</v>
      </c>
      <c r="K69" s="4" t="s">
        <v>248</v>
      </c>
      <c r="L69" s="4" t="s">
        <v>248</v>
      </c>
      <c r="M69" s="4" t="s">
        <v>248</v>
      </c>
      <c r="N69" s="4" t="s">
        <v>248</v>
      </c>
      <c r="O69" s="4" t="s">
        <v>248</v>
      </c>
      <c r="P69" s="4" t="s">
        <v>248</v>
      </c>
      <c r="Q69" s="4" t="s">
        <v>248</v>
      </c>
      <c r="R69" s="4" t="s">
        <v>248</v>
      </c>
      <c r="S69" s="4" t="s">
        <v>248</v>
      </c>
      <c r="T69" s="4" t="s">
        <v>248</v>
      </c>
      <c r="U69" s="4" t="s">
        <v>248</v>
      </c>
      <c r="V69" s="4" t="s">
        <v>248</v>
      </c>
    </row>
    <row r="70" spans="1:22" ht="13.5">
      <c r="A70" s="6"/>
      <c r="B70" s="6"/>
      <c r="C70" s="5"/>
      <c r="D70" s="5"/>
      <c r="F70" s="4"/>
      <c r="G70" s="4"/>
      <c r="I70" s="4" t="s">
        <v>248</v>
      </c>
      <c r="J70" s="4" t="s">
        <v>248</v>
      </c>
      <c r="K70" s="4" t="s">
        <v>248</v>
      </c>
      <c r="L70" s="4" t="s">
        <v>248</v>
      </c>
      <c r="M70" s="4" t="s">
        <v>248</v>
      </c>
      <c r="N70" s="4" t="s">
        <v>248</v>
      </c>
      <c r="O70" s="4" t="s">
        <v>248</v>
      </c>
      <c r="P70" s="4" t="s">
        <v>248</v>
      </c>
      <c r="Q70" s="4" t="s">
        <v>248</v>
      </c>
      <c r="R70" s="4" t="s">
        <v>248</v>
      </c>
      <c r="S70" s="4" t="s">
        <v>248</v>
      </c>
      <c r="T70" s="4" t="s">
        <v>248</v>
      </c>
      <c r="U70" s="4" t="s">
        <v>248</v>
      </c>
      <c r="V70" s="4" t="s">
        <v>248</v>
      </c>
    </row>
    <row r="71" spans="1:22" ht="13.5">
      <c r="A71" s="6"/>
      <c r="B71" s="6"/>
      <c r="C71" s="5"/>
      <c r="D71" s="5"/>
      <c r="F71" s="4"/>
      <c r="G71" s="4"/>
      <c r="I71" s="4" t="s">
        <v>248</v>
      </c>
      <c r="J71" s="4" t="s">
        <v>248</v>
      </c>
      <c r="K71" s="4" t="s">
        <v>248</v>
      </c>
      <c r="L71" s="4" t="s">
        <v>248</v>
      </c>
      <c r="M71" s="4" t="s">
        <v>248</v>
      </c>
      <c r="N71" s="4" t="s">
        <v>248</v>
      </c>
      <c r="O71" s="4" t="s">
        <v>248</v>
      </c>
      <c r="P71" s="4" t="s">
        <v>248</v>
      </c>
      <c r="Q71" s="4" t="s">
        <v>248</v>
      </c>
      <c r="R71" s="4" t="s">
        <v>248</v>
      </c>
      <c r="S71" s="4" t="s">
        <v>248</v>
      </c>
      <c r="T71" s="4" t="s">
        <v>248</v>
      </c>
      <c r="U71" s="4" t="s">
        <v>248</v>
      </c>
      <c r="V71" s="4" t="s">
        <v>248</v>
      </c>
    </row>
    <row r="72" spans="1:22" ht="13.5">
      <c r="A72" s="6"/>
      <c r="B72" s="6"/>
      <c r="C72" s="5"/>
      <c r="D72" s="5"/>
      <c r="F72" s="4"/>
      <c r="G72" s="4"/>
      <c r="I72" s="4" t="s">
        <v>248</v>
      </c>
      <c r="J72" s="4" t="s">
        <v>248</v>
      </c>
      <c r="K72" s="4" t="s">
        <v>248</v>
      </c>
      <c r="L72" s="4" t="s">
        <v>248</v>
      </c>
      <c r="M72" s="4" t="s">
        <v>248</v>
      </c>
      <c r="N72" s="4" t="s">
        <v>248</v>
      </c>
      <c r="O72" s="4" t="s">
        <v>248</v>
      </c>
      <c r="P72" s="4" t="s">
        <v>248</v>
      </c>
      <c r="Q72" s="4" t="s">
        <v>248</v>
      </c>
      <c r="R72" s="4" t="s">
        <v>248</v>
      </c>
      <c r="S72" s="4" t="s">
        <v>248</v>
      </c>
      <c r="T72" s="4" t="s">
        <v>248</v>
      </c>
      <c r="U72" s="4" t="s">
        <v>248</v>
      </c>
      <c r="V72" s="4" t="s">
        <v>248</v>
      </c>
    </row>
    <row r="73" spans="1:22" ht="13.5">
      <c r="A73" s="6"/>
      <c r="B73" s="6"/>
      <c r="C73" s="5"/>
      <c r="D73" s="5"/>
      <c r="F73" s="4"/>
      <c r="G73" s="4"/>
      <c r="I73" s="4" t="s">
        <v>248</v>
      </c>
      <c r="J73" s="4" t="s">
        <v>248</v>
      </c>
      <c r="K73" s="4" t="s">
        <v>248</v>
      </c>
      <c r="L73" s="4" t="s">
        <v>248</v>
      </c>
      <c r="M73" s="4" t="s">
        <v>248</v>
      </c>
      <c r="N73" s="4" t="s">
        <v>248</v>
      </c>
      <c r="O73" s="4" t="s">
        <v>248</v>
      </c>
      <c r="P73" s="4" t="s">
        <v>248</v>
      </c>
      <c r="Q73" s="4" t="s">
        <v>248</v>
      </c>
      <c r="R73" s="4" t="s">
        <v>248</v>
      </c>
      <c r="S73" s="4" t="s">
        <v>248</v>
      </c>
      <c r="T73" s="4" t="s">
        <v>248</v>
      </c>
      <c r="U73" s="4" t="s">
        <v>248</v>
      </c>
      <c r="V73" s="4" t="s">
        <v>248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代田</dc:creator>
  <cp:keywords/>
  <dc:description/>
  <cp:lastModifiedBy>代田</cp:lastModifiedBy>
  <dcterms:created xsi:type="dcterms:W3CDTF">2007-05-13T07:57:07Z</dcterms:created>
  <dcterms:modified xsi:type="dcterms:W3CDTF">2008-01-16T15:49:26Z</dcterms:modified>
  <cp:category/>
  <cp:version/>
  <cp:contentType/>
  <cp:contentStatus/>
</cp:coreProperties>
</file>